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66925"/>
  <mc:AlternateContent xmlns:mc="http://schemas.openxmlformats.org/markup-compatibility/2006">
    <mc:Choice Requires="x15">
      <x15ac:absPath xmlns:x15ac="http://schemas.microsoft.com/office/spreadsheetml/2010/11/ac" url="F:\Bond Switching Trans FY2026\Syndication\19 - Matrix Model Excel\"/>
    </mc:Choice>
  </mc:AlternateContent>
  <xr:revisionPtr revIDLastSave="0" documentId="13_ncr:1_{2891EFA7-5C41-422D-B19F-0C8B20312D77}" xr6:coauthVersionLast="47" xr6:coauthVersionMax="47" xr10:uidLastSave="{00000000-0000-0000-0000-000000000000}"/>
  <bookViews>
    <workbookView xWindow="-120" yWindow="-120" windowWidth="29040" windowHeight="15840" tabRatio="775" xr2:uid="{00000000-000D-0000-FFFF-FFFF00000000}"/>
  </bookViews>
  <sheets>
    <sheet name="NR Disclaimer" sheetId="26" r:id="rId1"/>
    <sheet name="Base Information" sheetId="6" r:id="rId2"/>
    <sheet name="_FORM_INSTRUCT_TH" sheetId="20" r:id="rId3"/>
    <sheet name="_FORM_INSTRUCT_EN" sheetId="24" r:id="rId4"/>
    <sheet name="_FORM_ACCOUNT_TH" sheetId="8" r:id="rId5"/>
    <sheet name="_FORM_ACCOUNT_EN" sheetId="25" r:id="rId6"/>
    <sheet name="Param" sheetId="23" state="hidden" r:id="rId7"/>
  </sheets>
  <definedNames>
    <definedName name="_Toc508104797" localSheetId="3">_FORM_INSTRUCT_EN!#REF!</definedName>
    <definedName name="_Toc508104797" localSheetId="2">_FORM_INSTRUCT_TH!$A$1</definedName>
    <definedName name="AC_CHK_SAME">'Base Information'!$D$58</definedName>
    <definedName name="CASH_AC_BANK">'Base Information'!$D$62</definedName>
    <definedName name="CASH_AC_NAME">'Base Information'!$D$64</definedName>
    <definedName name="CASH_AC_NUM">'Base Information'!$D$65</definedName>
    <definedName name="CASH_AC_TYPE">'Base Information'!$D$63</definedName>
    <definedName name="CUSTY_AUTH_NAME">'Base Information'!$D$48</definedName>
    <definedName name="CUSTY_CONTACT_DEPT">'Base Information'!$D$50</definedName>
    <definedName name="CUSTY_CONTACT_EMAIL">'Base Information'!$D$53</definedName>
    <definedName name="CUSTY_CONTACT_FAX">'Base Information'!$D$52</definedName>
    <definedName name="CUSTY_CONTACT_NAME">'Base Information'!$D$49</definedName>
    <definedName name="CUSTY_CONTACT_TEL">'Base Information'!$D$51</definedName>
    <definedName name="CUSTY_FAX">'Base Information'!$D$42</definedName>
    <definedName name="CUSTY_NAME">'Base Information'!$D$40</definedName>
    <definedName name="CUSTY_TEL">'Base Information'!$D$41</definedName>
    <definedName name="DB_CUSTY_NAME">'Base Information'!$D$69</definedName>
    <definedName name="DIR_SAVE">'Base Information'!$D$2</definedName>
    <definedName name="Directory" localSheetId="5">'Base Information'!#REF!</definedName>
    <definedName name="Directory" localSheetId="3">'Base Information'!#REF!</definedName>
    <definedName name="Directory">'Base Information'!#REF!</definedName>
    <definedName name="DROP_AIF">Param!$A$2:$A$3</definedName>
    <definedName name="DROP_CASH_AC_BANK">Param!$X$3:$X$38</definedName>
    <definedName name="DROP_COUNTRY">Param!$V$2:$V$207</definedName>
    <definedName name="DROP_CUSTY_NAME">Param!$N$3:$N$103</definedName>
    <definedName name="DROP_INV_TYPE">Param!$Z$3:$Z$10</definedName>
    <definedName name="DROP_INV_TYPE_BOT">Param!$E$5:$E$45</definedName>
    <definedName name="FILE_ID">'Base Information'!$D$3</definedName>
    <definedName name="FUND_SYMBOL">'Base Information'!$D$23</definedName>
    <definedName name="HIDDEN_FLAG">'Base Information'!$A$1</definedName>
    <definedName name="INV_AC_NAME">'Base Information'!$D$46</definedName>
    <definedName name="INV_AC_NUM">'Base Information'!$D$47</definedName>
    <definedName name="INV_ADDR">'Base Information'!$D$27</definedName>
    <definedName name="INV_AUTH_NAME">'Base Information'!$D$30</definedName>
    <definedName name="INV_CONTACT_DEPT">'Base Information'!$D$32</definedName>
    <definedName name="INV_CONTACT_EMAIL">'Base Information'!$D$35</definedName>
    <definedName name="INV_CONTACT_FAX">'Base Information'!$D$34</definedName>
    <definedName name="INV_CONTACT_NAME">'Base Information'!$D$31</definedName>
    <definedName name="INV_CONTACT_TEL">'Base Information'!$D$33</definedName>
    <definedName name="INV_DB_AC_NAME">'Base Information'!$D$73</definedName>
    <definedName name="INV_DB_AC_NUM">'Base Information'!$D$74</definedName>
    <definedName name="INV_DOMICILE">'Base Information'!$D$16</definedName>
    <definedName name="INV_FAX">'Base Information'!$D$29</definedName>
    <definedName name="INV_NAME">'Base Information'!$D$17</definedName>
    <definedName name="INV_NAME_EN">'Base Information'!$D$18</definedName>
    <definedName name="INV_ORG_NAME">'Base Information'!$D$20</definedName>
    <definedName name="INV_REMARK">'Base Information'!$D$36</definedName>
    <definedName name="INV_TAX_ID">'Base Information'!$D$19</definedName>
    <definedName name="INV_TAX_TYPE">'Base Information'!$D$22</definedName>
    <definedName name="INV_TAX_TYPE_SUB" localSheetId="5">'Base Information'!#REF!</definedName>
    <definedName name="INV_TAX_TYPE_SUB" localSheetId="3">'Base Information'!#REF!</definedName>
    <definedName name="INV_TAX_TYPE_SUB">'Base Information'!#REF!</definedName>
    <definedName name="INV_TEL">'Base Information'!$D$28</definedName>
    <definedName name="INV_TYPE">'Base Information'!$D$21</definedName>
    <definedName name="INV_TYPE_JLA" localSheetId="5">'Base Information'!#REF!</definedName>
    <definedName name="INV_TYPE_JLA" localSheetId="3">'Base Information'!#REF!</definedName>
    <definedName name="INV_TYPE_JLA">'Base Information'!#REF!</definedName>
    <definedName name="NRID">'Base Information'!$D$5</definedName>
    <definedName name="PARENT_ID">'Base Information'!$D$4</definedName>
    <definedName name="_xlnm.Print_Area" localSheetId="5">_FORM_ACCOUNT_EN!$A$1:$D$29</definedName>
    <definedName name="_xlnm.Print_Area" localSheetId="4">_FORM_ACCOUNT_TH!$A$1:$D$30</definedName>
    <definedName name="_xlnm.Print_Area" localSheetId="3">_FORM_INSTRUCT_EN!$A$1:$F$53</definedName>
    <definedName name="_xlnm.Print_Area" localSheetId="2">_FORM_INSTRUCT_TH!$A$1:$F$52</definedName>
    <definedName name="_xlnm.Print_Area" localSheetId="1">'Base Information'!$A$1:$T$86</definedName>
    <definedName name="S_BOND1">'Base Information'!$C$79</definedName>
    <definedName name="S_BOND2">'Base Information'!$C$80</definedName>
    <definedName name="S_BOND3">'Base Information'!$C$81</definedName>
    <definedName name="S_BOND4">'Base Information'!$C$82</definedName>
    <definedName name="S_BOND5">'Base Information'!$C$83</definedName>
    <definedName name="S_BOND6">'Base Information'!$C$84</definedName>
    <definedName name="S_BOND7">'Base Information'!$C$85</definedName>
    <definedName name="SB_UNIT_1">'Base Information'!$D$79</definedName>
    <definedName name="SB_UNIT_2">'Base Information'!$D$80</definedName>
    <definedName name="SB_UNIT_3">'Base Information'!$D$81</definedName>
    <definedName name="SB_UNIT_4">'Base Information'!$D$82</definedName>
    <definedName name="SB_UNIT_5">'Base Information'!$D$83</definedName>
    <definedName name="SB_UNIT_6">'Base Information'!$D$84</definedName>
    <definedName name="SB_UNIT_7">'Base Information'!$D$85</definedName>
    <definedName name="SSA">'Base Information'!$D$6</definedName>
    <definedName name="TSD_AC_BIC_CODE">'Base Information'!$D$45</definedName>
    <definedName name="TSD_AC_NAME">'Base Information'!$D$43</definedName>
    <definedName name="TSD_AC_NUM">'Base Information'!$D$44</definedName>
    <definedName name="TSD_DB_AC_BIC_CODE">'Base Information'!$D$72</definedName>
    <definedName name="TSD_DB_AC_NAME">'Base Information'!$D$70</definedName>
    <definedName name="TSD_DB_AC_NUM">'Base Information'!$D$71</definedName>
    <definedName name="WHT_DB_RATE_C">'Base Information'!$D$26</definedName>
    <definedName name="WHT_SB_RATE_C">'Base Information'!$D$24</definedName>
    <definedName name="WHT_SB_RATE_I">'Base Information'!$D$25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25" l="1"/>
  <c r="B10" i="25"/>
  <c r="A9" i="25"/>
  <c r="A8" i="25"/>
  <c r="A2" i="25"/>
  <c r="B10" i="8"/>
  <c r="A9" i="8"/>
  <c r="A8" i="8"/>
  <c r="A3" i="8"/>
  <c r="E20" i="24"/>
  <c r="E19" i="24"/>
  <c r="C20" i="24"/>
  <c r="C19" i="24"/>
  <c r="B20" i="24"/>
  <c r="B19" i="24"/>
  <c r="A20" i="24"/>
  <c r="A19" i="24"/>
  <c r="A12" i="24"/>
  <c r="A2" i="24"/>
  <c r="E20" i="20"/>
  <c r="E19" i="20"/>
  <c r="C20" i="20"/>
  <c r="C19" i="20"/>
  <c r="B20" i="20"/>
  <c r="A20" i="20"/>
  <c r="A19" i="20"/>
  <c r="E85" i="6"/>
  <c r="E84" i="6"/>
  <c r="B19" i="20"/>
  <c r="F20" i="20"/>
  <c r="D20" i="20"/>
  <c r="F19" i="20"/>
  <c r="D19" i="20"/>
  <c r="A12" i="20"/>
  <c r="A3" i="20"/>
  <c r="A37" i="20"/>
  <c r="A7" i="8" l="1"/>
  <c r="A5" i="24"/>
  <c r="E79" i="6"/>
  <c r="B12" i="8"/>
  <c r="E14" i="24"/>
  <c r="A18" i="24"/>
  <c r="A18" i="20"/>
  <c r="A17" i="20"/>
  <c r="A15" i="20"/>
  <c r="B18" i="24" l="1"/>
  <c r="E18" i="24"/>
  <c r="C18" i="24"/>
  <c r="E17" i="24"/>
  <c r="C17" i="24"/>
  <c r="B17" i="24"/>
  <c r="A17" i="24"/>
  <c r="B18" i="20"/>
  <c r="B17" i="20"/>
  <c r="E18" i="20"/>
  <c r="E17" i="20"/>
  <c r="E15" i="20"/>
  <c r="C18" i="20"/>
  <c r="C17" i="20"/>
  <c r="F17" i="20"/>
  <c r="D17" i="20"/>
  <c r="B16" i="20"/>
  <c r="B15" i="20"/>
  <c r="B14" i="20"/>
  <c r="A40" i="24"/>
  <c r="A28" i="20" l="1"/>
  <c r="A20" i="8"/>
  <c r="A28" i="24"/>
  <c r="A40" i="20"/>
  <c r="E17" i="6"/>
  <c r="E35" i="6"/>
  <c r="E34" i="6"/>
  <c r="E33" i="6"/>
  <c r="E32" i="6"/>
  <c r="E31" i="6"/>
  <c r="E30" i="6"/>
  <c r="E29" i="6"/>
  <c r="E28" i="6"/>
  <c r="E27" i="6"/>
  <c r="E26" i="6"/>
  <c r="E25" i="6"/>
  <c r="E24" i="6"/>
  <c r="E21" i="6"/>
  <c r="E20" i="6"/>
  <c r="E18" i="6"/>
  <c r="E16" i="6"/>
  <c r="D45" i="6" l="1"/>
  <c r="D72" i="6"/>
  <c r="D3" i="25"/>
  <c r="E3" i="24"/>
  <c r="E5" i="24"/>
  <c r="A36" i="20" l="1"/>
  <c r="A36" i="24"/>
  <c r="D5" i="25"/>
  <c r="B21" i="25"/>
  <c r="A20" i="25"/>
  <c r="B23" i="8"/>
  <c r="A22" i="8"/>
  <c r="A41" i="20"/>
  <c r="B30" i="24"/>
  <c r="A29" i="24"/>
  <c r="B42" i="20"/>
  <c r="E62" i="6" l="1"/>
  <c r="E40" i="6"/>
  <c r="F16" i="6"/>
  <c r="E83" i="6" l="1"/>
  <c r="A37" i="24" l="1"/>
  <c r="A11" i="20" l="1"/>
  <c r="A19" i="25" l="1"/>
  <c r="D23" i="8"/>
  <c r="D22" i="25"/>
  <c r="E43" i="24"/>
  <c r="E43" i="20"/>
  <c r="E32" i="24"/>
  <c r="E31" i="20"/>
  <c r="A13" i="8" l="1"/>
  <c r="A6" i="20"/>
  <c r="E30" i="20" l="1"/>
  <c r="E31" i="24"/>
  <c r="E29" i="20"/>
  <c r="E30" i="24"/>
  <c r="E28" i="20"/>
  <c r="E29" i="24"/>
  <c r="E27" i="20"/>
  <c r="E28" i="24"/>
  <c r="D14" i="20"/>
  <c r="D21" i="25" l="1"/>
  <c r="D20" i="25"/>
  <c r="D19" i="25"/>
  <c r="D18" i="25"/>
  <c r="B12" i="25"/>
  <c r="E42" i="24"/>
  <c r="E41" i="24"/>
  <c r="E40" i="24"/>
  <c r="E39" i="24"/>
  <c r="B16" i="24"/>
  <c r="B15" i="24"/>
  <c r="B14" i="24"/>
  <c r="E16" i="24"/>
  <c r="C16" i="24"/>
  <c r="A16" i="24"/>
  <c r="A4" i="24"/>
  <c r="D22" i="8" l="1"/>
  <c r="D21" i="8"/>
  <c r="D20" i="8"/>
  <c r="D19" i="8"/>
  <c r="E42" i="20"/>
  <c r="E41" i="20"/>
  <c r="E40" i="20"/>
  <c r="E39" i="20"/>
  <c r="A5" i="20" l="1"/>
  <c r="F18" i="20" l="1"/>
  <c r="D18" i="20"/>
  <c r="A10" i="20"/>
  <c r="A12" i="25"/>
  <c r="A10" i="25"/>
  <c r="A12" i="8"/>
  <c r="A10" i="8"/>
  <c r="A15" i="24"/>
  <c r="A14" i="24"/>
  <c r="A16" i="20"/>
  <c r="A14" i="20"/>
  <c r="E69" i="6" l="1"/>
  <c r="E45" i="6" l="1"/>
  <c r="E72" i="6"/>
  <c r="E70" i="6" l="1"/>
  <c r="E71" i="6"/>
  <c r="E73" i="6"/>
  <c r="E74" i="6"/>
  <c r="E81" i="6" l="1"/>
  <c r="E80" i="6"/>
  <c r="E65" i="6"/>
  <c r="E64" i="6"/>
  <c r="E63" i="6"/>
  <c r="E58" i="6"/>
  <c r="E53" i="6"/>
  <c r="E52" i="6"/>
  <c r="E51" i="6"/>
  <c r="E50" i="6"/>
  <c r="E49" i="6"/>
  <c r="E48" i="6"/>
  <c r="E47" i="6"/>
  <c r="E46" i="6"/>
  <c r="E44" i="6"/>
  <c r="E43" i="6"/>
  <c r="E42" i="6"/>
  <c r="E41" i="6"/>
  <c r="A16" i="25"/>
  <c r="A15" i="25"/>
  <c r="A11" i="24"/>
  <c r="A9" i="24"/>
  <c r="A10" i="24"/>
  <c r="E15" i="24"/>
  <c r="C15" i="24"/>
  <c r="C14" i="24"/>
  <c r="A17" i="8" l="1"/>
  <c r="A16" i="8"/>
  <c r="E16" i="20" l="1"/>
  <c r="E14" i="20"/>
  <c r="C16" i="20"/>
  <c r="C15" i="20"/>
  <c r="C14" i="20"/>
  <c r="F16" i="20"/>
  <c r="D16" i="20"/>
  <c r="F15" i="20"/>
  <c r="D15" i="20"/>
  <c r="F14" i="20"/>
  <c r="I74" i="6" l="1"/>
  <c r="I73" i="6"/>
  <c r="I72" i="6"/>
  <c r="I71" i="6"/>
  <c r="I70" i="6"/>
</calcChain>
</file>

<file path=xl/sharedStrings.xml><?xml version="1.0" encoding="utf-8"?>
<sst xmlns="http://schemas.openxmlformats.org/spreadsheetml/2006/main" count="1234" uniqueCount="1098">
  <si>
    <t>หนังสือแสดงคำสั่งห้ามดำเนินการเกี่ยวกับพันธบัตร</t>
  </si>
  <si>
    <t>(Instruction Letter)</t>
  </si>
  <si>
    <t>ลงชื่อผู้มีอำนาจลงนาม</t>
  </si>
  <si>
    <t>สำหรับโบรกเกอร์หรือผู้เก็บรักษาหลักทรัพย์เท่านั้น</t>
  </si>
  <si>
    <t>สำเนา ผู้จัดจำหน่ายและจัดการการแลกเปลี่ยนพันธบัตร</t>
  </si>
  <si>
    <t>Investor Information</t>
  </si>
  <si>
    <t>ข้อมูลผู้ถือพันธบัตร</t>
  </si>
  <si>
    <t>Tel</t>
  </si>
  <si>
    <t>Fax</t>
  </si>
  <si>
    <t>Authorized Signer Name</t>
  </si>
  <si>
    <t>Contact Person Name</t>
  </si>
  <si>
    <t>Contact Tel</t>
  </si>
  <si>
    <t>Contact Fax</t>
  </si>
  <si>
    <t>Broker/Custodian Name</t>
  </si>
  <si>
    <t>ชื่อผู้ถือพันธบัตร (Thai Name, if any)</t>
  </si>
  <si>
    <t>Name of Holder (English)</t>
  </si>
  <si>
    <t>Account Number</t>
  </si>
  <si>
    <t>Contact Email</t>
  </si>
  <si>
    <t>Address</t>
  </si>
  <si>
    <t>BIC Code</t>
  </si>
  <si>
    <t>File ID</t>
  </si>
  <si>
    <t>Tax Identification Number (if any)</t>
  </si>
  <si>
    <t>Thai</t>
  </si>
  <si>
    <t>หน่วย (Units)</t>
  </si>
  <si>
    <t xml:space="preserve">Bonds  to be prohibited from selling, transferring, conveying, encumbering or otherwise disposing of the series and amount of the Source Bonds </t>
  </si>
  <si>
    <t>Source Bonds</t>
  </si>
  <si>
    <r>
      <t>ข้อมูลพันธบัตรใน</t>
    </r>
    <r>
      <rPr>
        <b/>
        <u/>
        <sz val="10"/>
        <color rgb="FFFF0000"/>
        <rFont val="Arial"/>
        <family val="2"/>
      </rPr>
      <t>คำสั่งห้ามดำเนินการ</t>
    </r>
    <r>
      <rPr>
        <b/>
        <sz val="10"/>
        <color theme="1"/>
        <rFont val="Arial"/>
        <family val="2"/>
      </rPr>
      <t>เกี่ยวกับพันธบัตร</t>
    </r>
  </si>
  <si>
    <t xml:space="preserve">แบบคำสั่งแจ้งบัญชี </t>
  </si>
  <si>
    <t>(Account Instruction Form)</t>
  </si>
  <si>
    <t>ข้อมูลโบรกเกอร์หรือผู้เก็บรักษาหลักทรัพย์ที่นำมาแลก (Source Bonds)</t>
  </si>
  <si>
    <t>Broker/Custodian Information (Destination Bonds) (if different)</t>
  </si>
  <si>
    <t>TSD Account Name</t>
  </si>
  <si>
    <t>TSD Account Number</t>
  </si>
  <si>
    <t>Securities Account Name</t>
  </si>
  <si>
    <t>Securities Account Number</t>
  </si>
  <si>
    <t>Yes or No</t>
  </si>
  <si>
    <t>No</t>
  </si>
  <si>
    <t>ในกรณีที่ข้าพเจ้ามีสิทธิได้รับเงินค่าส่วนต่างสุทธิ (ถ้ามี) ใช้บัญชีเงินฝากนี้</t>
  </si>
  <si>
    <t>Net Cash Settlement Amount (if any) from the Issuer, use this bank account</t>
  </si>
  <si>
    <t>Bank Name</t>
  </si>
  <si>
    <t>Investor Type</t>
  </si>
  <si>
    <t>Enter Base Information</t>
  </si>
  <si>
    <t>(For Arranger only)</t>
  </si>
  <si>
    <t>Withholding Tax (WHT) Rate on SB Capital Gains</t>
  </si>
  <si>
    <t>WHT Rate on SB Accrued Interest</t>
  </si>
  <si>
    <t>WHT Rate on DB Discount</t>
  </si>
  <si>
    <t>Securities Account at Broker/Custodian Information (Source Bonds)</t>
  </si>
  <si>
    <t>INV_NAME</t>
  </si>
  <si>
    <t>INV_TEL</t>
  </si>
  <si>
    <t>INV_FAX</t>
  </si>
  <si>
    <t>INV_REMARK</t>
  </si>
  <si>
    <t>INV_NAME_EN</t>
  </si>
  <si>
    <t>INV_ADDR</t>
  </si>
  <si>
    <t>WHT_SB_RATE_C</t>
  </si>
  <si>
    <t>WHT_SB_RATE_I</t>
  </si>
  <si>
    <t>WHT_DB_RATE_C</t>
  </si>
  <si>
    <t>INV_AUTH_NAME</t>
  </si>
  <si>
    <t>INV_CONTACT_NAME</t>
  </si>
  <si>
    <t>INV_CONTACT_DEPT</t>
  </si>
  <si>
    <t>TSD_AC_NAME</t>
  </si>
  <si>
    <t>TSD_AC_NUM</t>
  </si>
  <si>
    <t>CUSTY_NAME</t>
  </si>
  <si>
    <t>INV_AC_NAME</t>
  </si>
  <si>
    <t>INV_AC_NUM</t>
  </si>
  <si>
    <t>AC_CHK_SAME</t>
  </si>
  <si>
    <t>CASH_AC_BANK</t>
  </si>
  <si>
    <t>CASH_AC_NAME</t>
  </si>
  <si>
    <t>CASH_AC_NUM</t>
  </si>
  <si>
    <t>TSD_DB_AC_NAME</t>
  </si>
  <si>
    <t>DB_CUSTY_NAME</t>
  </si>
  <si>
    <t>TSD_DB_AC_NUM</t>
  </si>
  <si>
    <t>INV_DB_AC_NAME</t>
  </si>
  <si>
    <t>INV_DB_AC_NUM</t>
  </si>
  <si>
    <t>TSD_AC_BIC_CODE</t>
  </si>
  <si>
    <t>TSD_DB_AC_BIC_CODE</t>
  </si>
  <si>
    <t>INV_TYPE</t>
  </si>
  <si>
    <t>INV_TAX_ID</t>
  </si>
  <si>
    <t>INV_TAX_TYPE</t>
  </si>
  <si>
    <t>Investor Tax Type (Bank of Thailand)</t>
  </si>
  <si>
    <t>SB_UNIT_1</t>
  </si>
  <si>
    <t>SB_UNIT_2</t>
  </si>
  <si>
    <t>SB_UNIT_3</t>
  </si>
  <si>
    <t>หากได้รับการจัดสรร Destination Bonds ขอให้นำเข้าบัญชีหลักทรัพย์เดียวกับ Source Bonds</t>
  </si>
  <si>
    <t>Use Same Securities Account for Destination Bonds?</t>
  </si>
  <si>
    <t>INV_DOMICILE</t>
  </si>
  <si>
    <t>CUSTY_TEL</t>
  </si>
  <si>
    <t>CUSTY_FAX</t>
  </si>
  <si>
    <t>CUSTY_CONTACT_NAME</t>
  </si>
  <si>
    <t>CUSTY_CONTACT_TEL</t>
  </si>
  <si>
    <t>CUSTY_CONTACT_FAX</t>
  </si>
  <si>
    <t>CUSTY_CONTACT_EMAIL</t>
  </si>
  <si>
    <t>Agent Contact Name</t>
  </si>
  <si>
    <t>Agent Contact Tel</t>
  </si>
  <si>
    <t>Agent Contact Fax</t>
  </si>
  <si>
    <t>Agent Contact Email</t>
  </si>
  <si>
    <t>Broker/Custodian Tel</t>
  </si>
  <si>
    <t>Broker/Custodian Fax</t>
  </si>
  <si>
    <t>CUSTY_CONTACT_DEPT</t>
  </si>
  <si>
    <t>Agent Contact Department</t>
  </si>
  <si>
    <t>CUSTY_AUTH_NAME</t>
  </si>
  <si>
    <t>Agent Authorized Signer Name</t>
  </si>
  <si>
    <t>aaa</t>
  </si>
  <si>
    <t>bbb</t>
  </si>
  <si>
    <t>ccc</t>
  </si>
  <si>
    <t>EGAT Coop</t>
  </si>
  <si>
    <t>สหกรณ์ การไฟฟ้า</t>
  </si>
  <si>
    <t>111222-5</t>
  </si>
  <si>
    <t>สหกรณ์ ออมทรัพย์</t>
  </si>
  <si>
    <t>Cooperative</t>
  </si>
  <si>
    <t>123 Sathorn RD</t>
  </si>
  <si>
    <t>0-2111-3111</t>
  </si>
  <si>
    <t>0-2111-3112</t>
  </si>
  <si>
    <t>นาย ก สหกรณ์</t>
  </si>
  <si>
    <t>นาย ข สหกรณ์</t>
  </si>
  <si>
    <t>การเงิน</t>
  </si>
  <si>
    <t>0-9999-9990</t>
  </si>
  <si>
    <t>0-9999-9991</t>
  </si>
  <si>
    <t>a@b.com</t>
  </si>
  <si>
    <t>BAY</t>
  </si>
  <si>
    <t>0-4444-4444</t>
  </si>
  <si>
    <t>0-4441-4445</t>
  </si>
  <si>
    <t>BAYTSD</t>
  </si>
  <si>
    <t>BAY-1111</t>
  </si>
  <si>
    <t>BAYBIC</t>
  </si>
  <si>
    <t>123-123-987</t>
  </si>
  <si>
    <t>นาย ข เย</t>
  </si>
  <si>
    <t>นาย ก เบ</t>
  </si>
  <si>
    <t>แผนกจัดการหลักทรัพย์</t>
  </si>
  <si>
    <t>a@bay.com</t>
  </si>
  <si>
    <t>INV_NAMEสสสชื่อผู้</t>
  </si>
  <si>
    <t>INV_NAME_ENสสสName of</t>
  </si>
  <si>
    <t>INV_TAX_IDสสสTax Ide</t>
  </si>
  <si>
    <t>INV_TYPEสสสInvesto</t>
  </si>
  <si>
    <t>INV_TAX_TYPEสสสInvesto</t>
  </si>
  <si>
    <t>WHT_SB_RATE_CสสสWithhol</t>
  </si>
  <si>
    <t>WHT_SB_RATE_IสสสWHT Rat</t>
  </si>
  <si>
    <t>WHT_DB_RATE_CสสสWHT Rat</t>
  </si>
  <si>
    <t>INV_ADDRสสสAddress</t>
  </si>
  <si>
    <t>INV_TELสสสTel</t>
  </si>
  <si>
    <t>INV_FAXสสสFax</t>
  </si>
  <si>
    <t>INV_AUTH_NAMEสสสAuthori</t>
  </si>
  <si>
    <t>INV_CONTACT_NAMEสสสContact</t>
  </si>
  <si>
    <t>INV_CONTACT_DEPTสสสContact</t>
  </si>
  <si>
    <t>INV_CONTACT TELสสสContact</t>
  </si>
  <si>
    <t>INV_CONTACT FAXสสสContact</t>
  </si>
  <si>
    <t>INV_CONTACT EMAILสสสContact</t>
  </si>
  <si>
    <t>INV_REMARKสสสRemark</t>
  </si>
  <si>
    <t>CUSTY_NAMEสสสBroker/</t>
  </si>
  <si>
    <t>CUSTY_TELสสสBroker/</t>
  </si>
  <si>
    <t>CUSTY_FAXสสสBroker/</t>
  </si>
  <si>
    <t>TSD_AC_NAMEสสสTSD Acc</t>
  </si>
  <si>
    <t>TSD_AC_NUMสสสTSD Acc</t>
  </si>
  <si>
    <t>TSD_AC_BIC_CODEสสสBIC Cod</t>
  </si>
  <si>
    <t>INV_AC_NAMEสสสSecurit</t>
  </si>
  <si>
    <t>INV_AC_NUMสสสSecurit</t>
  </si>
  <si>
    <t>CUSTY_AUTH_NAMEสสสAgent A</t>
  </si>
  <si>
    <t>CUSTY_CONTACT_NAMEสสสAgent C</t>
  </si>
  <si>
    <t>CUSTY_CONTACT_DEPTสสสAgent C</t>
  </si>
  <si>
    <t>CUSTY_CONTACT_TELสสสAgent C</t>
  </si>
  <si>
    <t>CUSTY_CONTACT_FAXสสสAgent C</t>
  </si>
  <si>
    <t>CUSTY_CONTACT_EMAILสสสAgent C</t>
  </si>
  <si>
    <t>Yes</t>
  </si>
  <si>
    <t>KBANK</t>
  </si>
  <si>
    <t>1-22-333</t>
  </si>
  <si>
    <t>CASH_AC_BANKสสสBank Na</t>
  </si>
  <si>
    <t>CASH_AC_NAMEสสสAccount</t>
  </si>
  <si>
    <t>CASH_AC_NUMสสสAccount</t>
  </si>
  <si>
    <t>DB_CUSTY_NAMEสสสBroker/</t>
  </si>
  <si>
    <t>TSD_DB_AC_NAMEสสสTSD Acc</t>
  </si>
  <si>
    <t>TSD_DB_AC_NUMสสสTSD Acc</t>
  </si>
  <si>
    <t>TSD_DB_AC_BIC_CODEสสสBIC Cod</t>
  </si>
  <si>
    <t>INV_DB_AC_NAMEสสสSecurit</t>
  </si>
  <si>
    <t>INV_DB_AC_NUMสสสSecurit</t>
  </si>
  <si>
    <t>INV_CONTACT_TEL</t>
  </si>
  <si>
    <t>INV_CONTACT_FAX</t>
  </si>
  <si>
    <t>INV_CONTACT_EMAIL</t>
  </si>
  <si>
    <t>Asset Management</t>
  </si>
  <si>
    <t>Account Instruction Form</t>
  </si>
  <si>
    <t>YES</t>
  </si>
  <si>
    <t>NO</t>
  </si>
  <si>
    <t>WHT Classifications</t>
  </si>
  <si>
    <t>รหัสประเภทผู้ถือ</t>
  </si>
  <si>
    <t>ประเภทผู้ถือ</t>
  </si>
  <si>
    <t>อัตราภาษีหัก ณ ที่จ่ายสำหรับ</t>
  </si>
  <si>
    <t>AI</t>
  </si>
  <si>
    <t xml:space="preserve">Capital </t>
  </si>
  <si>
    <t>Gain</t>
  </si>
  <si>
    <t>Discount</t>
  </si>
  <si>
    <t>สถาบันการเงินเฉพาะกิจที่รับฝากเงิน</t>
  </si>
  <si>
    <t>ธนาคารพาณิชย์ในประเทศ</t>
  </si>
  <si>
    <t>Foreign Bank</t>
  </si>
  <si>
    <t>บริษัทประกันภัย</t>
  </si>
  <si>
    <t>บริษัทประกันชีวิต</t>
  </si>
  <si>
    <t>บริษัทเงินทุน</t>
  </si>
  <si>
    <t>บริษัทหลักทรัพย์</t>
  </si>
  <si>
    <t>สถาบันการเงินอื่น</t>
  </si>
  <si>
    <t>บริษัทบริหารสินทรัพย์</t>
  </si>
  <si>
    <t>บริษัทเครดิตฟองซิเอร์</t>
  </si>
  <si>
    <t>บริษัทห้างหุ้นส่วนและอื่น ๆ</t>
  </si>
  <si>
    <t>กองทุนรวม</t>
  </si>
  <si>
    <t>กองทุนประกันสังคม</t>
  </si>
  <si>
    <t>สหกรณ์ออมทรัพย์,ชุมนุมสหกรณ์ออมทรัพย์</t>
  </si>
  <si>
    <t>สหกรณ์การเกษตร สหกรณ์ประมง สหกรณ์ร้านค้า สหกรณ์อื่น ๆ</t>
  </si>
  <si>
    <t>ส่วนราชการสังกัดรัฐบาลท้องถิ่น</t>
  </si>
  <si>
    <t>ส่วนราชการสังกัดรัฐบาลกลาง</t>
  </si>
  <si>
    <t>รัฐวิสาหกิจ</t>
  </si>
  <si>
    <t>มหาวิทยาลัย,วิทยาลัย,สถาบัน,เทคโน,วิทยาเขต ของเอกชน</t>
  </si>
  <si>
    <t>นิติบุคคลอื่นๆ</t>
  </si>
  <si>
    <t>วัด</t>
  </si>
  <si>
    <t>กองทุนบำเหน็จบำนาญข้าราชการ</t>
  </si>
  <si>
    <t>บุคคลธรรมดา</t>
  </si>
  <si>
    <t>กองทุนสำรองเลี้ยงชีพ</t>
  </si>
  <si>
    <t>X1</t>
  </si>
  <si>
    <t>Other - 0% WHT</t>
  </si>
  <si>
    <t>X2</t>
  </si>
  <si>
    <t>Other - 1% WHT</t>
  </si>
  <si>
    <t>X3</t>
  </si>
  <si>
    <t>Other - Manual Input</t>
  </si>
  <si>
    <t>Manual</t>
  </si>
  <si>
    <t>1/ พิจารณาประกอบกับอนุสัญญาเพื่อการเว้นภารเก็บภาษีซ้อนระหว่างประเทศไทยกับประเทศถิ่นที่อยู่ของผู้ลงทุน</t>
  </si>
  <si>
    <t>2/ กรณีไม่ถูกหักภาษี ให้ระบุว่าได้รับยกเว้นเป็นลำดับที่...ในประกาศของกรมสรรพากร ในช่องหมายเหตุ</t>
  </si>
  <si>
    <t>3/ ระบุว่าเป็นบุคคล หรือ นิติบุคคลประเภทใดในช่องหมายเหตุ และใช้อัตราภาษีตามที่ระบุ เช่น เป็นบริษัท ใช้อัตราภาษีหัก ณ ที่จ่ายของบริษัท ฯลฯ</t>
  </si>
  <si>
    <t>Non-Residence</t>
  </si>
  <si>
    <t>Bank</t>
  </si>
  <si>
    <t>Securities Company</t>
  </si>
  <si>
    <t>Government Related</t>
  </si>
  <si>
    <t>Insurance</t>
  </si>
  <si>
    <t>Other</t>
  </si>
  <si>
    <t>Cooperative Savings</t>
  </si>
  <si>
    <t>Account Type</t>
  </si>
  <si>
    <t>&lt;---This will be used for WHT Certificate!</t>
  </si>
  <si>
    <t>Fund Symbol (if any)</t>
  </si>
  <si>
    <t>FUND_SYMBOL</t>
  </si>
  <si>
    <t>Group ID</t>
  </si>
  <si>
    <t>Remark (if any)</t>
  </si>
  <si>
    <t>INSTRUCTION LETTER</t>
  </si>
  <si>
    <t xml:space="preserve">Copied Joint Lead Managers </t>
  </si>
  <si>
    <t xml:space="preserve">          In this regard, I/we wish to participate in the Exchange Offer by tendering the following series and units of Source Bonds, </t>
  </si>
  <si>
    <t>units with the aggregate total principal amount of  Baht</t>
  </si>
  <si>
    <t>In witness whereof, I have signed this Instruction Letter.</t>
  </si>
  <si>
    <t>Signed by ___________________________________________</t>
  </si>
  <si>
    <t>Only for Broker or Custodian</t>
  </si>
  <si>
    <t>Signed by</t>
  </si>
  <si>
    <t xml:space="preserve">Remarks: </t>
  </si>
  <si>
    <t>• Words and expressions defined in the Exchange Offer Memorandum shall have the same meaning when used herein, unless otherwise defined.</t>
  </si>
  <si>
    <t>• In filling in this Instruction Letter, please comply the followings:</t>
  </si>
  <si>
    <t>1.  complete the Instruction Letter in the excel file (soft file) provided in the e-mail sent from the Joint Lead Managers earlier;</t>
  </si>
  <si>
    <t>2.  print out the Instruction Letter (in the excel file) which has been completed and arrange for your authorised signatory(ies) and the authorised signatory(ies) of your Broker or Custodian to sign such Instruction Letter where indicated in the letter;</t>
  </si>
  <si>
    <t>ACCOUNT INSTRUCTION FORM</t>
  </si>
  <si>
    <r>
      <t xml:space="preserve">            </t>
    </r>
    <r>
      <rPr>
        <u/>
        <sz val="10"/>
        <color theme="1"/>
        <rFont val="Times New Roman"/>
        <family val="1"/>
      </rPr>
      <t>OR</t>
    </r>
  </si>
  <si>
    <t xml:space="preserve">             In witness whereof, I/we have signed this Account Instruction Form.</t>
  </si>
  <si>
    <t>Units</t>
  </si>
  <si>
    <t>CASH_AC_TYPE</t>
  </si>
  <si>
    <t>Account Name (in English only)</t>
  </si>
  <si>
    <t>BIC Agent</t>
  </si>
  <si>
    <t>Participant Name</t>
  </si>
  <si>
    <t>Parti. ID</t>
  </si>
  <si>
    <t>TSCCTHB1</t>
  </si>
  <si>
    <t>TISCO SECURITIES COMPANY LIMITED</t>
  </si>
  <si>
    <t>002</t>
  </si>
  <si>
    <t>ADKSTHB1</t>
  </si>
  <si>
    <t>003</t>
  </si>
  <si>
    <t>DBSVTHB1</t>
  </si>
  <si>
    <t>DBS VICKERS SECURITIES (THAILAND) COMPANY LIMITED</t>
  </si>
  <si>
    <t>004</t>
  </si>
  <si>
    <t>SSPOTHB1</t>
  </si>
  <si>
    <t>Land and Houses Securities Public Company Limited</t>
  </si>
  <si>
    <t>005</t>
  </si>
  <si>
    <t>PHSUTHB1</t>
  </si>
  <si>
    <t>006</t>
  </si>
  <si>
    <t>SEETTHB1</t>
  </si>
  <si>
    <t>007</t>
  </si>
  <si>
    <t>APSOTH21</t>
  </si>
  <si>
    <t>ASIA PLUS SECURITIES COMPANY LIMITED</t>
  </si>
  <si>
    <t>008</t>
  </si>
  <si>
    <t>SECYTHB1</t>
  </si>
  <si>
    <t>Merrill Lynch Securities (Thailand) Limited</t>
  </si>
  <si>
    <t>010</t>
  </si>
  <si>
    <t>KSPCTHB1</t>
  </si>
  <si>
    <t>KASIKORN SECURITIES PUBLIC COMPANY LIMITED</t>
  </si>
  <si>
    <t>011</t>
  </si>
  <si>
    <t>KSOPTHB1</t>
  </si>
  <si>
    <t>KGI SECURITIES (THAILAND) PUBLIC COMPANY LIMITED</t>
  </si>
  <si>
    <t>013</t>
  </si>
  <si>
    <t>AWSCTHB1</t>
  </si>
  <si>
    <t>015</t>
  </si>
  <si>
    <t>NASMTHB1</t>
  </si>
  <si>
    <t>THANACHART SECURITIES PUBLIC COMPANY LIMITED</t>
  </si>
  <si>
    <t>016</t>
  </si>
  <si>
    <t>YUANTA SECURITIES (THAILAND) COMPANY LIMITED</t>
  </si>
  <si>
    <t>019</t>
  </si>
  <si>
    <t>TRSOTHB1</t>
  </si>
  <si>
    <t>TRINITY SECURITIES COMPANY LIMITED</t>
  </si>
  <si>
    <t>022</t>
  </si>
  <si>
    <t>SSTCTHB1</t>
  </si>
  <si>
    <t>023</t>
  </si>
  <si>
    <t>UKHSTHB1</t>
  </si>
  <si>
    <t>UOB KAY HIAN SECURITIES (THAILAND) PUBLIC COMPANY LIMITED</t>
  </si>
  <si>
    <t>026</t>
  </si>
  <si>
    <t>AYITTHB1</t>
  </si>
  <si>
    <t>KRUNGSRI SECURITIES PUBLIC COMPANY LIMITED</t>
  </si>
  <si>
    <t>029</t>
  </si>
  <si>
    <t>ISPCTHB1</t>
  </si>
  <si>
    <t>I V GLOBAL SECURITIES PUBLIC COMPANY LIMITED</t>
  </si>
  <si>
    <t>030</t>
  </si>
  <si>
    <t>FESCTHB1</t>
  </si>
  <si>
    <t>032</t>
  </si>
  <si>
    <t>FIEUTHB1</t>
  </si>
  <si>
    <t>FINANSA SECURITIES LIMITED</t>
  </si>
  <si>
    <t>033</t>
  </si>
  <si>
    <t>PSTPTHB1</t>
  </si>
  <si>
    <t>PHILLIP  SECURITIES (THAILAND) PUBLIC COMPANY LIMITED</t>
  </si>
  <si>
    <t>034</t>
  </si>
  <si>
    <t>ASPCTHB1</t>
  </si>
  <si>
    <t>038</t>
  </si>
  <si>
    <t>PSSCTHB1</t>
  </si>
  <si>
    <t>AIRA Securities Public Company Limited</t>
  </si>
  <si>
    <t>048</t>
  </si>
  <si>
    <t>STNUTHB1</t>
  </si>
  <si>
    <t>SBI THAI ONLINE SECURITIES CO.,LTD.</t>
  </si>
  <si>
    <t>051</t>
  </si>
  <si>
    <t>KESATHB1</t>
  </si>
  <si>
    <t>200</t>
  </si>
  <si>
    <t>SWPSTHB1</t>
  </si>
  <si>
    <t>UBS SECURITIES (THAILAND) LIMITED</t>
  </si>
  <si>
    <t>211</t>
  </si>
  <si>
    <t>ADSCTHB1</t>
  </si>
  <si>
    <t>MERCHANT PARTNERS SECURITIES PUBLIC LIMITED</t>
  </si>
  <si>
    <t>221</t>
  </si>
  <si>
    <t>BSPOTHB1</t>
  </si>
  <si>
    <t>BUALUANG SECURITIES PUBLIC COMPANY LIMITED</t>
  </si>
  <si>
    <t>224</t>
  </si>
  <si>
    <t>CLSATHB1</t>
  </si>
  <si>
    <t>CLSA SECURITIES (THAILAND) LIMITED</t>
  </si>
  <si>
    <t>225</t>
  </si>
  <si>
    <t>JPSTTHB1</t>
  </si>
  <si>
    <t>JPMORGAN SECURITIES (THAILAND) LIMITED</t>
  </si>
  <si>
    <t>229</t>
  </si>
  <si>
    <t>GLSCTHB1</t>
  </si>
  <si>
    <t>GLOBLEX SECURITIES COMPANY LIMITED</t>
  </si>
  <si>
    <t>230</t>
  </si>
  <si>
    <t>TFPCTHB1</t>
  </si>
  <si>
    <t>TISCO BANK PUBLIC COMPANY LIMITED</t>
  </si>
  <si>
    <t>236</t>
  </si>
  <si>
    <t>CISTTHB1</t>
  </si>
  <si>
    <t>CITICORP SECURITIES (THAILAND) LIMITED</t>
  </si>
  <si>
    <t>242</t>
  </si>
  <si>
    <t>TSFCTHB1</t>
  </si>
  <si>
    <t>TSFC SECURITIES PUBLIC COMPANY LIMITED</t>
  </si>
  <si>
    <t>243</t>
  </si>
  <si>
    <t>IBSTTHB1</t>
  </si>
  <si>
    <t>MACQUARIE SECURITIES (THAILAND) LIMITED</t>
  </si>
  <si>
    <t>244</t>
  </si>
  <si>
    <t>THBKTHBK</t>
  </si>
  <si>
    <t>245</t>
  </si>
  <si>
    <t>ZMSCTHB1</t>
  </si>
  <si>
    <t>248</t>
  </si>
  <si>
    <t>CITITHBX</t>
  </si>
  <si>
    <t>CITIBANK, N.A.</t>
  </si>
  <si>
    <t>301</t>
  </si>
  <si>
    <t>SICOTHBK</t>
  </si>
  <si>
    <t>THE SIAM COMMERCIAL BANK PUBLIC COMPANY LIMITED</t>
  </si>
  <si>
    <t>302</t>
  </si>
  <si>
    <t>BKKBTHBK</t>
  </si>
  <si>
    <t>BANGKOK BANK PUBLIC COMPANY LIMITED - CUSTODY</t>
  </si>
  <si>
    <t>303</t>
  </si>
  <si>
    <t>HSBCTHBK</t>
  </si>
  <si>
    <t>THE HONGKONG AND SHANGHAI BANKING CORP.,LIMITED BKK.</t>
  </si>
  <si>
    <t>304</t>
  </si>
  <si>
    <t>KRTHTHBK</t>
  </si>
  <si>
    <t>THE KRUNG THAI BANK PUBLIC COMPANY LIMITED</t>
  </si>
  <si>
    <t>305</t>
  </si>
  <si>
    <t>KASITHBK</t>
  </si>
  <si>
    <t>KASIKORNBANK PUBLIC COMPANY LIMITED (CUSTODIAN)</t>
  </si>
  <si>
    <t>308</t>
  </si>
  <si>
    <t>SCBLTHBX</t>
  </si>
  <si>
    <t>STANDARD CHARTERED BANK (THAI) PUBLIC COMPANY LIMITED</t>
  </si>
  <si>
    <t>312</t>
  </si>
  <si>
    <t>ICBKTHBK</t>
  </si>
  <si>
    <t>INDUSTRIAL AND COMMERCIAL BANK OF CHINA (THAI) PUBLIC COMPANY LIMITED</t>
  </si>
  <si>
    <t>316</t>
  </si>
  <si>
    <t>DEUTTHBK</t>
  </si>
  <si>
    <t>DEUTSCHE BANK AKTIENGESELLSCHAFT BANGKOK BRANCH-CU</t>
  </si>
  <si>
    <t>320</t>
  </si>
  <si>
    <t>UOVBTHBK</t>
  </si>
  <si>
    <t>UNITED OVERSEAS BANK (THAI) PUBLIC COMPANY LIMITED</t>
  </si>
  <si>
    <t>324</t>
  </si>
  <si>
    <t>AYUDTHBK</t>
  </si>
  <si>
    <t>BANK OF AYUDHYA PUBLIC COMPANY LIMITED</t>
  </si>
  <si>
    <t>328</t>
  </si>
  <si>
    <t>TMBKTHBK</t>
  </si>
  <si>
    <t>329</t>
  </si>
  <si>
    <t>THE HONGKONG AND SHANGHAI BANKING CORP.,LTD.- BOND</t>
  </si>
  <si>
    <t>330</t>
  </si>
  <si>
    <t>TSFC SECURITIES PUBLIC COMPANY LIMITED - CUSTODIAN</t>
  </si>
  <si>
    <t>334</t>
  </si>
  <si>
    <t>KKPBTHBK</t>
  </si>
  <si>
    <t>336</t>
  </si>
  <si>
    <t>337</t>
  </si>
  <si>
    <t>TISCO BANK PUBLIC COMPANY LIMITED (CUSTODIAN)</t>
  </si>
  <si>
    <t>339</t>
  </si>
  <si>
    <t>CHASTHBX</t>
  </si>
  <si>
    <t>JPMORGAN CHASE BANK</t>
  </si>
  <si>
    <t>340</t>
  </si>
  <si>
    <t>UBOBTHBK</t>
  </si>
  <si>
    <t>CIMB THAI BANK PUBLIC COMPANY LIMITED</t>
  </si>
  <si>
    <t>343</t>
  </si>
  <si>
    <t>PST FOR CUSTODIAN</t>
  </si>
  <si>
    <t>344</t>
  </si>
  <si>
    <t>LAND AND HOUSES BANK PUBLIC COMPANY LIMITED</t>
  </si>
  <si>
    <t>346</t>
  </si>
  <si>
    <t>KASIKORNBANK PUBLIC COMPANY LIMITED (BOND)</t>
  </si>
  <si>
    <t>402</t>
  </si>
  <si>
    <t>INDUSTRIAL AND COMMERCIAL BANK OF CHINA (THAI) PUBLIC COMPANY LIMITED (FOR TREASURY)</t>
  </si>
  <si>
    <t>403</t>
  </si>
  <si>
    <t>THE SIAM COMMERCIAL BANK PUBLIC COMPANY LIMITED FOR TREASURY</t>
  </si>
  <si>
    <t>404</t>
  </si>
  <si>
    <t>CIMB THAI BANK PUBLIC COMPANY LIMITED FOR TREASURY OPERATIONS DEPT.</t>
  </si>
  <si>
    <t>405</t>
  </si>
  <si>
    <t>SMBCTHBK</t>
  </si>
  <si>
    <t>SUMITOMO MITSUI BANKING CORPORATION</t>
  </si>
  <si>
    <t>407</t>
  </si>
  <si>
    <t>GSBATHBK</t>
  </si>
  <si>
    <t>GOVERNMENT SAVINGS BANK</t>
  </si>
  <si>
    <t>408</t>
  </si>
  <si>
    <t>BANK OF AYUDHYA PUBLIC COMPANY LIMITED FOR TREASURY</t>
  </si>
  <si>
    <t>410</t>
  </si>
  <si>
    <t>BANGKOK BANK PUBLIC COMPANY LIMITED</t>
  </si>
  <si>
    <t>411</t>
  </si>
  <si>
    <t>BFITTHB1</t>
  </si>
  <si>
    <t>412</t>
  </si>
  <si>
    <t>MHCBTHBK</t>
  </si>
  <si>
    <t>MIZUHO BANK,LIMITED BANGKOK BRANCH</t>
  </si>
  <si>
    <t>413</t>
  </si>
  <si>
    <t>BOFATH2X</t>
  </si>
  <si>
    <t>BANK OF AMERICA, NATIONAL ASSOCIATION</t>
  </si>
  <si>
    <t>415</t>
  </si>
  <si>
    <t>DEUTSCHE BANK AG BANGKOK BRANCH</t>
  </si>
  <si>
    <t>416</t>
  </si>
  <si>
    <t>DCBBTHBK</t>
  </si>
  <si>
    <t>RHB BANK BERHAD</t>
  </si>
  <si>
    <t>417</t>
  </si>
  <si>
    <t>BNPATHBK</t>
  </si>
  <si>
    <t>BNP PARIBAS</t>
  </si>
  <si>
    <t>418</t>
  </si>
  <si>
    <t>BAABTHBK</t>
  </si>
  <si>
    <t>BANK FOR AGRICULTURE AND AGRICULTURAL CO-OPERATIVES</t>
  </si>
  <si>
    <t>420</t>
  </si>
  <si>
    <t>GOHUTHB1</t>
  </si>
  <si>
    <t>GOVERNMENT HOUSING BANK</t>
  </si>
  <si>
    <t>421</t>
  </si>
  <si>
    <t>TIBTTHBK</t>
  </si>
  <si>
    <t>ISLAMIC BANK OF THAILAND</t>
  </si>
  <si>
    <t>424</t>
  </si>
  <si>
    <t>KRUNG THAI BANK PUBLIC COMPANY LIMITED (FOR CUSTOMER)</t>
  </si>
  <si>
    <t>425</t>
  </si>
  <si>
    <t>OCBCTHBK</t>
  </si>
  <si>
    <t>Oversea-Chinese Banking Corporation LTD. Bangkok Branch</t>
  </si>
  <si>
    <t>426</t>
  </si>
  <si>
    <t>STBCTHBK</t>
  </si>
  <si>
    <t>SUMITOMO MITSUI TRUST BANK (THAI) PCL.</t>
  </si>
  <si>
    <t>427</t>
  </si>
  <si>
    <t>ICBCTHBK</t>
  </si>
  <si>
    <t>MEGA INTERNATIONAL COMMERCIAL BANK PUBLIC COMPANY LIMITED</t>
  </si>
  <si>
    <t>429</t>
  </si>
  <si>
    <t>EXTHTHBK</t>
  </si>
  <si>
    <t>EXPORT-IMPORT BANK OF THAILAND</t>
  </si>
  <si>
    <t>507</t>
  </si>
  <si>
    <t>XBKKTHB1</t>
  </si>
  <si>
    <t>THE STOCK EXCHANGE OF THAILAND</t>
  </si>
  <si>
    <t>508</t>
  </si>
  <si>
    <t>OSECTHB1</t>
  </si>
  <si>
    <t>THE OFFICE OF THE SECURITIES AND EXCHANGE COMMISSI</t>
  </si>
  <si>
    <t>510</t>
  </si>
  <si>
    <t>SMEBTHBK</t>
  </si>
  <si>
    <t>SMALL AND MEDIUM ENTERPRISE DEVELOPMENT BANK OF THAILAND</t>
  </si>
  <si>
    <t>512</t>
  </si>
  <si>
    <t>513</t>
  </si>
  <si>
    <t>516</t>
  </si>
  <si>
    <t>518</t>
  </si>
  <si>
    <t>DEPGTHB1</t>
  </si>
  <si>
    <t>DEPOSIT PROTECTION AGENCY</t>
  </si>
  <si>
    <t>524</t>
  </si>
  <si>
    <t>CANYTHB1</t>
  </si>
  <si>
    <t>BANGKOK CAPITAL ASSET MANAGEMENT COMPANY LIMITED</t>
  </si>
  <si>
    <t>532</t>
  </si>
  <si>
    <t>TDCCTWT1</t>
  </si>
  <si>
    <t>Taiwan Depository &amp; Clearing Corporation</t>
  </si>
  <si>
    <t>900</t>
  </si>
  <si>
    <t>SYSOTHB1</t>
  </si>
  <si>
    <t>FINANSIA SYRUS SECURITIES PUBLIC COMPANY LIMITED</t>
  </si>
  <si>
    <t>924</t>
  </si>
  <si>
    <t>Code</t>
  </si>
  <si>
    <t>Value</t>
  </si>
  <si>
    <t>BELIZE</t>
  </si>
  <si>
    <t>LIECHTENSTEIN</t>
  </si>
  <si>
    <t>NEW ZEALAND</t>
  </si>
  <si>
    <t>BANK OF THAILAND</t>
  </si>
  <si>
    <t>BANGKOK BANK PUBLIC COMPANY LTD.</t>
  </si>
  <si>
    <t>KASIKORNBANK PUBLIC COMPANY LTD.</t>
  </si>
  <si>
    <t>KRUNG THAI BANK PUBLIC COMPANY LTD.</t>
  </si>
  <si>
    <t>JPMORGAN CHASE BANK, NATIONAL ASSOCIATION</t>
  </si>
  <si>
    <t>OVER SEA-CHINESE BANKING CORPORATION LIMITED</t>
  </si>
  <si>
    <t>SIAM COMMERCIAL BANK PUBLIC COMPANY LTD.</t>
  </si>
  <si>
    <t>BANK OF AYUDHYA PUBLIC COMPANY LTD.</t>
  </si>
  <si>
    <t>MEGA  INTERNATIONAL COMMERCIAL BANK PUBLIC COMPANY LIMITED</t>
  </si>
  <si>
    <t>INDIAN OVERSEA BANK</t>
  </si>
  <si>
    <t>THE GOVERNMENT SAVINGS BANK</t>
  </si>
  <si>
    <t>THE HONGKONG AND SHANGHAI BANKING CORPORATION LTD.</t>
  </si>
  <si>
    <t>DEUTSCHE BANK AG.</t>
  </si>
  <si>
    <t>THE GOVERNMENT HOUSING BANK</t>
  </si>
  <si>
    <t>BANK FOR AGRICULTURE AND AGRICULTURAL COOPERATIVES</t>
  </si>
  <si>
    <t>MIZUHO BANK, LTD. BANGKOK BRANCH</t>
  </si>
  <si>
    <t>BANK OF CHINA (THAI) PUBLIC COMPANY LIMITED</t>
  </si>
  <si>
    <t>LAND AND HOUSES PUBLIC COMPANY LIMITED</t>
  </si>
  <si>
    <t>SUMITOMO MITSUI TRUST BANK (THAI) PUBLIC COMPANY LIMITED</t>
  </si>
  <si>
    <t>FI_Name_Eng</t>
  </si>
  <si>
    <t>[Choose Bank]</t>
  </si>
  <si>
    <t>[BICCODE]</t>
  </si>
  <si>
    <t>[BIC AGENT NAME]</t>
  </si>
  <si>
    <t>[PARTI]</t>
  </si>
  <si>
    <t>BOT Investor Types</t>
  </si>
  <si>
    <t>&lt;--- If Thai SEC Private Fund, please choose applicable End Beneficiary Type</t>
  </si>
  <si>
    <t xml:space="preserve">           เนื่องจากข้าพเจ้ามีความประสงค์ที่จะนำ Source Bonds ตามรุ่นและจำนวน ดังต่อไปนี้</t>
  </si>
  <si>
    <t xml:space="preserve">           เพื่อเป็นหลักฐานแห่งการนี้ ข้าพเจ้าจึงลงนามไว้ในเอกสารฉบับนี้ </t>
  </si>
  <si>
    <t xml:space="preserve">ฝ่าย/หน่วยงาน:     </t>
  </si>
  <si>
    <t xml:space="preserve">โทรศัพท์:     </t>
  </si>
  <si>
    <t>โทรสาร</t>
  </si>
  <si>
    <t>ชื่อบุคคลที่ติดต่อได้</t>
  </si>
  <si>
    <t>โทรศัพท์</t>
  </si>
  <si>
    <t xml:space="preserve">             ในกรณีที่ข้าพเจ้ามีสิทธิได้รับชำระเงินค่าส่วนต่างสุทธิจากผู้ออกพันธบัตร ข้าพเจ้าประสงค์จะใช้บัญชีตามรายละเอียดที่ระบุไว้ข้างล่างนี้ เพื่อรับโอนเงินค่าส่วนต่างสุทธิที่ข้าพเจ้ามีสิทธิได้รับ (ถ้ามี) ตามหลักเกณฑ์ รายละเอียด และเงื่อนไขที่ระบุไว้ในหนังสือชี้ชวนเพื่อการแลกเปลี่ยนพันธบัตร ซึ่งบัญชีดังกล่าวเป็นบัญชีเงินฝากของข้าพเจ้าที่เปิดไว้ที่ธนาคารแห่งประเทศไทยในระบบ BAHTNET หรือที่เปิดไว้กับธนาคารพาณิชย์หรือสถาบันการเงินใด ๆ ที่มีบัญชีเงินฝากเปิดไว้ที่ธนาคารแห่งประเทศไทยในระบบ BAHTNET </t>
  </si>
  <si>
    <t xml:space="preserve">          เพื่อเป็นหลักฐานแห่งการนี้ ข้าพเจ้าจึงได้ลงลายมือชื่อไว้เป็นหลักฐานในแบบคำสั่งแจ้งบัญชีฉบับนี้</t>
  </si>
  <si>
    <t>ลงชื่อผู้มีอำนาจลงนาม  _________________________</t>
  </si>
  <si>
    <r>
      <t>in exchange for government bonds of one or more particular series, which has been announced by the Issuer for the purpose of exchange with the Source Bonds (together, "</t>
    </r>
    <r>
      <rPr>
        <b/>
        <sz val="10"/>
        <color theme="1"/>
        <rFont val="Times New Roman"/>
        <family val="1"/>
      </rPr>
      <t>Destination Bonds</t>
    </r>
    <r>
      <rPr>
        <sz val="10"/>
        <color theme="1"/>
        <rFont val="Times New Roman"/>
        <family val="1"/>
      </rPr>
      <t>"), as the Issuer will so select.</t>
    </r>
  </si>
  <si>
    <t xml:space="preserve">โทรสาร:      </t>
  </si>
  <si>
    <t xml:space="preserve">Tel: </t>
  </si>
  <si>
    <t>Contact person:</t>
  </si>
  <si>
    <t>Fax:</t>
  </si>
  <si>
    <t>Department/Organisation:</t>
  </si>
  <si>
    <t>Tel:</t>
  </si>
  <si>
    <t xml:space="preserve">            In the case where I/we am/are entitled to receive a Net Cash Settlement Amount from the Issuer, I/we wish to receive, in accordance with the terms and conditions specified in the Exchange Offer Memorandum, such Net Cash Settlement Amount having such amount transferred to my/our account opened with the BOT in the BAHTNET System or with a commercial bank or a financial institution holding an account with the BOT in the BAHTNET System, details of which are as follows:</t>
  </si>
  <si>
    <t>Signed by  _________________________</t>
  </si>
  <si>
    <t xml:space="preserve">Contact person: </t>
  </si>
  <si>
    <t>SB_UNIT_4</t>
  </si>
  <si>
    <t xml:space="preserve">• โปรดกรอกข้อมูลตามหนังสือแสดงคำสั่งห้ามดำเนินการเกี่ยวกับพันธบัตรนี้ให้ครบถ้วน ตามขั้นตอนดังต่อไปนี้ </t>
  </si>
  <si>
    <t xml:space="preserve">1. กรอกข้อมูลในแบบดังกล่าวลงโดยการพิมพ์ลงใน Excel File (soft file) ที่ผู้จัดจำหน่ายและจัดการการแลกเปลี่ยนพันธบัตรได้ส่งให้ทาง e-mail ก่อนหน้านี้ </t>
  </si>
  <si>
    <t xml:space="preserve">2. พิมพ์หนังสือแสดงคำสั่งห้ามดำเนินการเกี่ยวกับพันธบัตร (ตาม Excel File) ซึ่งกรอกข้อมูลครบถ้วนแล้ว และดำเนินการให้ผู้มีอำนาจลงนามของผู้แสดงคำเสนอแลกเปลี่ยนพันธบัตร และผู้มีอำนาจลงนามของโบรกเกอร์หรือผู้เก็บรักษาหลักทรัพย์ ลงนามในแบบที่พิมพ์ออกมาดังกล่าว ตามช่องที่กำหนดไว้ </t>
  </si>
  <si>
    <t>• คำที่ปรากฏในหนังสือแสดงคำสั่งห้ามดำเนินการเกี่ยวกับพันธบัตรนี้ หากไม่ได้นิยามไว้เป็นอย่างอื่น ให้มีความหมายตามที่ปรากฏในหนังสือชี้ชวนเพื่อการแลกเปลี่ยนพันธบัตร</t>
  </si>
  <si>
    <t xml:space="preserve">หมายเหตุ </t>
  </si>
  <si>
    <t xml:space="preserve">• โปรดกรอกข้อมูลตามแบบคำสั่งแจ้งบัญชีนี้ให้ครบถ้วน ตามขั้นตอนดังต่อไปนี้ </t>
  </si>
  <si>
    <t>1. กรอกข้อมูลในแบบดังกล่าวโดยการพิมพ์ลงใน Excel File (soft file) ที่ผู้จัดจำหน่ายและจัดการการแลกเปลี่ยนพันธบัตรได้ส่งให้ทาง e-mail ก่อนหน้านี้</t>
  </si>
  <si>
    <t>• คำที่ปรากฏในแบบคำสั่งแจ้งบัญชีนี้ หากไม่ได้นิยามไว้เป็นอย่างอื่น ให้มีความหมายตามที่ปรากฏในหนังสือชี้ชวนเพื่อการแลกเปลี่ยนพันธบัตร</t>
  </si>
  <si>
    <t xml:space="preserve">2. พิมพ์แบบคำสั่งแจ้งบัญชี (ตาม Excel File) ซึ่งกรอกข้อมูลครบถ้วนแล้ว และดำเนินการให้ผู้มีอำนาจลงนามของผู้แสดงคำเสนอแลกเปลี่ยนพันธบัตรลงนาม ในแบบที่พิมพ์ออกมาดังกล่าว ตามช่องที่กำหนดไว้ </t>
  </si>
  <si>
    <t>2. print out the Account Instruction Form (in the excel file) which has been completed and arrange for your authorised signatory(ies) to sign such form where indicated in the form;</t>
  </si>
  <si>
    <t>1. complete the Account Instruction Form in the excel file (soft file) provided in the e-mail sent from the Joint Lead Managers earlier;</t>
  </si>
  <si>
    <t>• In filling in this Account Instruction Form, please comply the followings:</t>
  </si>
  <si>
    <t xml:space="preserve">To      The Joint Lead Managers                             </t>
  </si>
  <si>
    <t xml:space="preserve">อีเมล์:      </t>
  </si>
  <si>
    <t>อีเมล์</t>
  </si>
  <si>
    <r>
      <rPr>
        <u/>
        <sz val="7"/>
        <color theme="1"/>
        <rFont val="Times New Roman"/>
        <family val="1"/>
      </rPr>
      <t>Remarks:</t>
    </r>
    <r>
      <rPr>
        <sz val="7"/>
        <color theme="1"/>
        <rFont val="Times New Roman"/>
        <family val="1"/>
      </rPr>
      <t xml:space="preserve"> </t>
    </r>
  </si>
  <si>
    <t>Instruction</t>
  </si>
  <si>
    <r>
      <t xml:space="preserve">ข้อมูลโบรกเกอร์หรือผู้เก็บรักษาหลักทรัพย์ที่นำมาแลก (Destination Bonds) </t>
    </r>
    <r>
      <rPr>
        <b/>
        <sz val="10"/>
        <color rgb="FFFF0000"/>
        <rFont val="Arial"/>
        <family val="2"/>
      </rPr>
      <t>(ถ้าบัญชีต่างกัน)</t>
    </r>
  </si>
  <si>
    <t>E-mail:</t>
  </si>
  <si>
    <t>4.  send the electronically completed Instruction Letter in excel file (soft file) as specified in 1. above to any of the Joint Lead Managers by e-mail at the e-mail written above.</t>
  </si>
  <si>
    <t>(Please select the relevant tab. You may adjust Print Layout from the Print Preview screen)</t>
  </si>
  <si>
    <t>2) Save this Excel file in .xlsx format.</t>
  </si>
  <si>
    <t xml:space="preserve">1) Please fill in the information, print forms (Instruction Letter and Account Instruction Form). </t>
  </si>
  <si>
    <t>Segregated Securities Account (SSA)</t>
  </si>
  <si>
    <t>from the Bank of Thailand.  Legal Entity Identifier (LEI) number and Segregated Securities</t>
  </si>
  <si>
    <t>Account (SSA) number are required fields for this instruction letter submission.)</t>
  </si>
  <si>
    <r>
      <t>(For Non-resident investor</t>
    </r>
    <r>
      <rPr>
        <b/>
        <sz val="10"/>
        <color rgb="FFFF0000"/>
        <rFont val="Arial"/>
        <family val="2"/>
      </rPr>
      <t xml:space="preserve">: </t>
    </r>
    <r>
      <rPr>
        <sz val="10"/>
        <color rgb="FFFF0000"/>
        <rFont val="Arial"/>
        <family val="2"/>
      </rPr>
      <t>You are required to have Bond Investor Registration (BIR) approval</t>
    </r>
  </si>
  <si>
    <t>Investor (Organization) Name</t>
  </si>
  <si>
    <t>Contact Department</t>
  </si>
  <si>
    <t xml:space="preserve">Department: </t>
  </si>
  <si>
    <t xml:space="preserve">ฝ่าย </t>
  </si>
  <si>
    <t>ฝ่าย</t>
  </si>
  <si>
    <t>Department:</t>
  </si>
  <si>
    <t>ADVANCE FINANCE PUBLIC COMPANY LIMITED</t>
  </si>
  <si>
    <t>430</t>
  </si>
  <si>
    <t>Beyond Securities Public Company Limited</t>
  </si>
  <si>
    <t>DAOL SECURITIES (THAILAND) PUBLIC COMPANY LIMITED</t>
  </si>
  <si>
    <t>FINANCIAL INSTITUTIONS DEVELOPMENT FUND</t>
  </si>
  <si>
    <t>501</t>
  </si>
  <si>
    <t>Indian Overseas Bank</t>
  </si>
  <si>
    <t>535</t>
  </si>
  <si>
    <t>InnovestX Securities Co., Ltd.</t>
  </si>
  <si>
    <t>KASIKORN ASSET MANAGEMENT COMPANY LIMITED (BOND)</t>
  </si>
  <si>
    <t>514</t>
  </si>
  <si>
    <t>KASIKORN ASSET MANAGEMENT COMPANY LIMITED (FOR ETF)</t>
  </si>
  <si>
    <t>533</t>
  </si>
  <si>
    <t>Kiatnakin Phatra Bank Public Company Limited</t>
  </si>
  <si>
    <t>347</t>
  </si>
  <si>
    <t>Kiatnakin Phatra Bank Public Company Limited-Treasury</t>
  </si>
  <si>
    <t>Kiatnakin Phatra Securities Public Company Limited</t>
  </si>
  <si>
    <t>KINGSFORD SECURITIES PUBLIC COMPANY LIMITED</t>
  </si>
  <si>
    <t>Krungthai XSpring Securities Company Limited</t>
  </si>
  <si>
    <t>MAYBANK SECURITIES (THAILAND) PUBLIC COMPANY LIMITED</t>
  </si>
  <si>
    <t>Pi Securities Public Company Limited</t>
  </si>
  <si>
    <t>THE SIAM COMMERCIAL BANK PUBLIC COMPANY LIMITED (FOR CUSTOMER)</t>
  </si>
  <si>
    <t>431</t>
  </si>
  <si>
    <t>TMBThanachart Bank Public Company Limited</t>
  </si>
  <si>
    <t>351</t>
  </si>
  <si>
    <t>ADVNTHB1</t>
  </si>
  <si>
    <t>BOTHTHB1FMG</t>
  </si>
  <si>
    <t>BHOBTHBK</t>
  </si>
  <si>
    <t>KASSET00000</t>
  </si>
  <si>
    <t>LAHRTHB2</t>
  </si>
  <si>
    <t>WMSCTHB2</t>
  </si>
  <si>
    <t>000</t>
  </si>
  <si>
    <t>ไทย</t>
  </si>
  <si>
    <t>A10</t>
  </si>
  <si>
    <t>AMERICAN</t>
  </si>
  <si>
    <t>A15</t>
  </si>
  <si>
    <t>ARGENTINIAN</t>
  </si>
  <si>
    <t>A20</t>
  </si>
  <si>
    <t>AUSTRALIAN</t>
  </si>
  <si>
    <t>A30</t>
  </si>
  <si>
    <t>AUSTRIAN</t>
  </si>
  <si>
    <t>A40</t>
  </si>
  <si>
    <t>ARAB EMIRATES</t>
  </si>
  <si>
    <t>A41</t>
  </si>
  <si>
    <t>AFGHAN</t>
  </si>
  <si>
    <t>A42</t>
  </si>
  <si>
    <t>AFRICAN</t>
  </si>
  <si>
    <t>A43</t>
  </si>
  <si>
    <t>ALBANIAN</t>
  </si>
  <si>
    <t>A44</t>
  </si>
  <si>
    <t>ALGERIAN</t>
  </si>
  <si>
    <t>A45</t>
  </si>
  <si>
    <t>ARMENIAN</t>
  </si>
  <si>
    <t>A46</t>
  </si>
  <si>
    <t>ANDORRAN</t>
  </si>
  <si>
    <t>A47</t>
  </si>
  <si>
    <t>ANGOLAN</t>
  </si>
  <si>
    <t>A48</t>
  </si>
  <si>
    <t>ARABIC</t>
  </si>
  <si>
    <t>A49</t>
  </si>
  <si>
    <t>Azerbaijani</t>
  </si>
  <si>
    <t>B02</t>
  </si>
  <si>
    <t>BAHAMIAN</t>
  </si>
  <si>
    <t>B03</t>
  </si>
  <si>
    <t>BAHRAINI</t>
  </si>
  <si>
    <t>B04</t>
  </si>
  <si>
    <t>BANGLADESHI</t>
  </si>
  <si>
    <t>B05</t>
  </si>
  <si>
    <t>BELGIAN</t>
  </si>
  <si>
    <t>B06</t>
  </si>
  <si>
    <t>BERMUDAN</t>
  </si>
  <si>
    <t>B07</t>
  </si>
  <si>
    <t>BRAZILIAN</t>
  </si>
  <si>
    <t>B08</t>
  </si>
  <si>
    <t>BOLIVIAN</t>
  </si>
  <si>
    <t>B10</t>
  </si>
  <si>
    <t>BRITISH</t>
  </si>
  <si>
    <t>B20</t>
  </si>
  <si>
    <t>BURMESE</t>
  </si>
  <si>
    <t>B30</t>
  </si>
  <si>
    <t>BRUNEIAN</t>
  </si>
  <si>
    <t>B40</t>
  </si>
  <si>
    <t>BRITISH VIRGIN ISLANDS</t>
  </si>
  <si>
    <t>B41</t>
  </si>
  <si>
    <t>BARBADIAN</t>
  </si>
  <si>
    <t>B42</t>
  </si>
  <si>
    <t>BELARUSIAN</t>
  </si>
  <si>
    <t>B43</t>
  </si>
  <si>
    <t>BENINESE</t>
  </si>
  <si>
    <t>B44</t>
  </si>
  <si>
    <t>BHUTANESE</t>
  </si>
  <si>
    <t>B45</t>
  </si>
  <si>
    <t>BOSNIAN</t>
  </si>
  <si>
    <t>B47</t>
  </si>
  <si>
    <t>BUNTU</t>
  </si>
  <si>
    <t>B48</t>
  </si>
  <si>
    <t>BURUNDIAN</t>
  </si>
  <si>
    <t>B50</t>
  </si>
  <si>
    <t>BULGARIAN</t>
  </si>
  <si>
    <t>B60</t>
  </si>
  <si>
    <t>B61</t>
  </si>
  <si>
    <t>BURKINABE</t>
  </si>
  <si>
    <t>C10</t>
  </si>
  <si>
    <t>CANADIAN</t>
  </si>
  <si>
    <t>C12</t>
  </si>
  <si>
    <t>CAYMAN ISLAND</t>
  </si>
  <si>
    <t>C15</t>
  </si>
  <si>
    <t>CHANNEL ISLAND</t>
  </si>
  <si>
    <t>C20</t>
  </si>
  <si>
    <t>CHINESE</t>
  </si>
  <si>
    <t>C30</t>
  </si>
  <si>
    <t>COLOMBIAN</t>
  </si>
  <si>
    <t>C40</t>
  </si>
  <si>
    <t>CYPRIOT</t>
  </si>
  <si>
    <t>C41</t>
  </si>
  <si>
    <t>CAMEROONIAN</t>
  </si>
  <si>
    <t>C42</t>
  </si>
  <si>
    <t>CHADIAN</t>
  </si>
  <si>
    <t>C43</t>
  </si>
  <si>
    <t>CHILEAN</t>
  </si>
  <si>
    <t>C44</t>
  </si>
  <si>
    <t>CONGOLESE</t>
  </si>
  <si>
    <t>C45</t>
  </si>
  <si>
    <t>COSTA RICAN</t>
  </si>
  <si>
    <t>C46</t>
  </si>
  <si>
    <t>CROATIAN</t>
  </si>
  <si>
    <t>C47</t>
  </si>
  <si>
    <t>CUBAN</t>
  </si>
  <si>
    <t>C48</t>
  </si>
  <si>
    <t>CZECH,CZECHOSLOVAKIAN</t>
  </si>
  <si>
    <t>C49</t>
  </si>
  <si>
    <t>CAMBODIAN</t>
  </si>
  <si>
    <t>D10</t>
  </si>
  <si>
    <t>DANISH</t>
  </si>
  <si>
    <t>D20</t>
  </si>
  <si>
    <t>DUTCH</t>
  </si>
  <si>
    <t>D30</t>
  </si>
  <si>
    <t>DEUTSCH</t>
  </si>
  <si>
    <t>D40</t>
  </si>
  <si>
    <t>DOMINICAN</t>
  </si>
  <si>
    <t>D50</t>
  </si>
  <si>
    <t>DJIBOUTIAN</t>
  </si>
  <si>
    <t>D60</t>
  </si>
  <si>
    <t>DUTCH ANTILLIANS</t>
  </si>
  <si>
    <t>E10</t>
  </si>
  <si>
    <t>ENGLISH</t>
  </si>
  <si>
    <t>E20</t>
  </si>
  <si>
    <t>ECUADORIAN</t>
  </si>
  <si>
    <t>E30</t>
  </si>
  <si>
    <t>EGYPTIAN</t>
  </si>
  <si>
    <t>E40</t>
  </si>
  <si>
    <t>EQUATORIAL GUINEAN</t>
  </si>
  <si>
    <t>E50</t>
  </si>
  <si>
    <t>ERITREAN</t>
  </si>
  <si>
    <t>E60</t>
  </si>
  <si>
    <t>ESTONIAN</t>
  </si>
  <si>
    <t>E70</t>
  </si>
  <si>
    <t>ETHIOPIAN</t>
  </si>
  <si>
    <t>F10</t>
  </si>
  <si>
    <t>FILIPINO</t>
  </si>
  <si>
    <t>F20</t>
  </si>
  <si>
    <t>FRENCH</t>
  </si>
  <si>
    <t>F30</t>
  </si>
  <si>
    <t>FINN</t>
  </si>
  <si>
    <t>F40</t>
  </si>
  <si>
    <t>FIJIAN</t>
  </si>
  <si>
    <t>F50</t>
  </si>
  <si>
    <t>FRENCH GUIANAN</t>
  </si>
  <si>
    <t>G10</t>
  </si>
  <si>
    <t>GERMAN</t>
  </si>
  <si>
    <t>G20</t>
  </si>
  <si>
    <t>GUERNSEY</t>
  </si>
  <si>
    <t>G30</t>
  </si>
  <si>
    <t>GIBRALTARIAN</t>
  </si>
  <si>
    <t>G40</t>
  </si>
  <si>
    <t>GREEK</t>
  </si>
  <si>
    <t>G50</t>
  </si>
  <si>
    <t>GUERNSEY, CHANNEL ISLANDS</t>
  </si>
  <si>
    <t>G51</t>
  </si>
  <si>
    <t>GABONESE</t>
  </si>
  <si>
    <t>G52</t>
  </si>
  <si>
    <t>GAMBIAN</t>
  </si>
  <si>
    <t>G53</t>
  </si>
  <si>
    <t>GEORGIAN</t>
  </si>
  <si>
    <t>G54</t>
  </si>
  <si>
    <t>GHANAIAN</t>
  </si>
  <si>
    <t>G55</t>
  </si>
  <si>
    <t>GRENADIAN</t>
  </si>
  <si>
    <t>G56</t>
  </si>
  <si>
    <t>GUATEMALAN</t>
  </si>
  <si>
    <t>G57</t>
  </si>
  <si>
    <t>GUINEAN</t>
  </si>
  <si>
    <t>G58</t>
  </si>
  <si>
    <t>GUYANESE</t>
  </si>
  <si>
    <t>H03</t>
  </si>
  <si>
    <t>HAITIAN</t>
  </si>
  <si>
    <t>H08</t>
  </si>
  <si>
    <t>HOLLANDER</t>
  </si>
  <si>
    <t>H10</t>
  </si>
  <si>
    <t>HONDURAN</t>
  </si>
  <si>
    <t>H20</t>
  </si>
  <si>
    <t>HONGKONG</t>
  </si>
  <si>
    <t>H30</t>
  </si>
  <si>
    <t>HUNGARIAN</t>
  </si>
  <si>
    <t>I05</t>
  </si>
  <si>
    <t>ICELANDIC</t>
  </si>
  <si>
    <t>I10</t>
  </si>
  <si>
    <t>INDIAN</t>
  </si>
  <si>
    <t>I15</t>
  </si>
  <si>
    <t>INDONESIAN</t>
  </si>
  <si>
    <t>I16</t>
  </si>
  <si>
    <t>IRISH</t>
  </si>
  <si>
    <t>I17</t>
  </si>
  <si>
    <t>ISRAELI</t>
  </si>
  <si>
    <t>I20</t>
  </si>
  <si>
    <t>ITALIAN</t>
  </si>
  <si>
    <t>I21</t>
  </si>
  <si>
    <t>IRANIAN</t>
  </si>
  <si>
    <t>I22</t>
  </si>
  <si>
    <t>IRAQI</t>
  </si>
  <si>
    <t>I23</t>
  </si>
  <si>
    <t>IVORIAN</t>
  </si>
  <si>
    <t>J10</t>
  </si>
  <si>
    <t>JAPANESE</t>
  </si>
  <si>
    <t>J20</t>
  </si>
  <si>
    <t>JAMAICAN</t>
  </si>
  <si>
    <t>J30</t>
  </si>
  <si>
    <t>JAVANESE</t>
  </si>
  <si>
    <t>J40</t>
  </si>
  <si>
    <t>JORDANIAN</t>
  </si>
  <si>
    <t>K10</t>
  </si>
  <si>
    <t>KOREAN (SOUTH)</t>
  </si>
  <si>
    <t>K20</t>
  </si>
  <si>
    <t>KENYAN</t>
  </si>
  <si>
    <t>K30</t>
  </si>
  <si>
    <t>KAZAKH</t>
  </si>
  <si>
    <t>K40</t>
  </si>
  <si>
    <t>KUWAITI</t>
  </si>
  <si>
    <t>K50</t>
  </si>
  <si>
    <t>KOREAN (NORTH)</t>
  </si>
  <si>
    <t>L05</t>
  </si>
  <si>
    <t>LAOTIAN</t>
  </si>
  <si>
    <t>L06</t>
  </si>
  <si>
    <t>LABANESE</t>
  </si>
  <si>
    <t>L10</t>
  </si>
  <si>
    <t>LUXEMBURG</t>
  </si>
  <si>
    <t>L20</t>
  </si>
  <si>
    <t>LIBERIAN</t>
  </si>
  <si>
    <t>L30</t>
  </si>
  <si>
    <t>L40</t>
  </si>
  <si>
    <t>LIBYAN</t>
  </si>
  <si>
    <t>L50</t>
  </si>
  <si>
    <t>LATVIAN</t>
  </si>
  <si>
    <t>M10</t>
  </si>
  <si>
    <t>MALAYSIAN</t>
  </si>
  <si>
    <t>M20</t>
  </si>
  <si>
    <t>MEXICAN</t>
  </si>
  <si>
    <t>M30</t>
  </si>
  <si>
    <t>MAURITIAN</t>
  </si>
  <si>
    <t>M31</t>
  </si>
  <si>
    <t>MADAGASCAN</t>
  </si>
  <si>
    <t>M32</t>
  </si>
  <si>
    <t>MACEDONIAN</t>
  </si>
  <si>
    <t>M33</t>
  </si>
  <si>
    <t>MALAWIAN</t>
  </si>
  <si>
    <t>M34</t>
  </si>
  <si>
    <t>MALDIVIAN</t>
  </si>
  <si>
    <t>M35</t>
  </si>
  <si>
    <t>MALIAN</t>
  </si>
  <si>
    <t>M36</t>
  </si>
  <si>
    <t>MALTESE</t>
  </si>
  <si>
    <t>M37</t>
  </si>
  <si>
    <t>MARSHALL ISLANDERS</t>
  </si>
  <si>
    <t>M38</t>
  </si>
  <si>
    <t>MAURITANIAN</t>
  </si>
  <si>
    <t>M40</t>
  </si>
  <si>
    <t>MOLDOVIAN</t>
  </si>
  <si>
    <t>M41</t>
  </si>
  <si>
    <t>MONEGASQUE</t>
  </si>
  <si>
    <t>M42</t>
  </si>
  <si>
    <t>MONGOLIAN,MONGOL</t>
  </si>
  <si>
    <t>M43</t>
  </si>
  <si>
    <t>MOROCCAN</t>
  </si>
  <si>
    <t>M44</t>
  </si>
  <si>
    <t>MOZAMBICAN</t>
  </si>
  <si>
    <t>M45</t>
  </si>
  <si>
    <t>Montenegrin</t>
  </si>
  <si>
    <t>N10</t>
  </si>
  <si>
    <t>N20</t>
  </si>
  <si>
    <t>NORWEGIAN</t>
  </si>
  <si>
    <t>N30</t>
  </si>
  <si>
    <t>NEPALESE</t>
  </si>
  <si>
    <t>N40</t>
  </si>
  <si>
    <t>NIGERIAN</t>
  </si>
  <si>
    <t>N50</t>
  </si>
  <si>
    <t>NAURUAN</t>
  </si>
  <si>
    <t>N60</t>
  </si>
  <si>
    <t>NAMIBIAN</t>
  </si>
  <si>
    <t>N70</t>
  </si>
  <si>
    <t>NICARAGUAN</t>
  </si>
  <si>
    <t>N80</t>
  </si>
  <si>
    <t>NIGERIEN</t>
  </si>
  <si>
    <t>O10</t>
  </si>
  <si>
    <t>OMANI</t>
  </si>
  <si>
    <t>P05</t>
  </si>
  <si>
    <t>PAKISTANI</t>
  </si>
  <si>
    <t>P07</t>
  </si>
  <si>
    <t>PANAMANIAN</t>
  </si>
  <si>
    <t>P10</t>
  </si>
  <si>
    <t>PORTUGUESE</t>
  </si>
  <si>
    <t>P20</t>
  </si>
  <si>
    <t>PERUVIAN</t>
  </si>
  <si>
    <t>P30</t>
  </si>
  <si>
    <t>PAPUAN</t>
  </si>
  <si>
    <t>P40</t>
  </si>
  <si>
    <t>PALAUAN</t>
  </si>
  <si>
    <t>P50</t>
  </si>
  <si>
    <t>PARAGUAYAN</t>
  </si>
  <si>
    <t>P60</t>
  </si>
  <si>
    <t>POLISH</t>
  </si>
  <si>
    <t>Q10</t>
  </si>
  <si>
    <t>QATARI</t>
  </si>
  <si>
    <t>R10</t>
  </si>
  <si>
    <t>RUSSIAN</t>
  </si>
  <si>
    <t>R20</t>
  </si>
  <si>
    <t>ROMANIAN</t>
  </si>
  <si>
    <t>R30</t>
  </si>
  <si>
    <t>RWANDAN</t>
  </si>
  <si>
    <t>S10</t>
  </si>
  <si>
    <t>SCOTS</t>
  </si>
  <si>
    <t>S20</t>
  </si>
  <si>
    <t>SINGAPOREAN</t>
  </si>
  <si>
    <t>S30</t>
  </si>
  <si>
    <t>SPANISH</t>
  </si>
  <si>
    <t>S35</t>
  </si>
  <si>
    <t>SRI LANKAN</t>
  </si>
  <si>
    <t>S40</t>
  </si>
  <si>
    <t>SWEDISH</t>
  </si>
  <si>
    <t>S50</t>
  </si>
  <si>
    <t>SWISS</t>
  </si>
  <si>
    <t>S60</t>
  </si>
  <si>
    <t>SAMOAN</t>
  </si>
  <si>
    <t>S70</t>
  </si>
  <si>
    <t>SOUTH AFRICAN</t>
  </si>
  <si>
    <t>S71</t>
  </si>
  <si>
    <t>SALVADOREAN</t>
  </si>
  <si>
    <t>S73</t>
  </si>
  <si>
    <t>SAN MARINESE</t>
  </si>
  <si>
    <t>S74</t>
  </si>
  <si>
    <t>SAUDI ARABIAN</t>
  </si>
  <si>
    <t>S75</t>
  </si>
  <si>
    <t>SENEGALESE</t>
  </si>
  <si>
    <t>S76</t>
  </si>
  <si>
    <t>SEYCHELLOIS</t>
  </si>
  <si>
    <t>S77</t>
  </si>
  <si>
    <t>SIERRA LEONEAN</t>
  </si>
  <si>
    <t>S78</t>
  </si>
  <si>
    <t>SLOVAK</t>
  </si>
  <si>
    <t>S79</t>
  </si>
  <si>
    <t>SLOVENIAN</t>
  </si>
  <si>
    <t>S80</t>
  </si>
  <si>
    <t>SOLOMON ISLANDER</t>
  </si>
  <si>
    <t>S81</t>
  </si>
  <si>
    <t>SOMALIAN,SOMALI</t>
  </si>
  <si>
    <t>S82</t>
  </si>
  <si>
    <t>SOTHO</t>
  </si>
  <si>
    <t>S83</t>
  </si>
  <si>
    <t>SUDANESE</t>
  </si>
  <si>
    <t>S84</t>
  </si>
  <si>
    <t>SUMATRAN</t>
  </si>
  <si>
    <t>S85</t>
  </si>
  <si>
    <t>SURINAMESE</t>
  </si>
  <si>
    <t>S86</t>
  </si>
  <si>
    <t>SWAZI</t>
  </si>
  <si>
    <t>S87</t>
  </si>
  <si>
    <t>SYRIAN</t>
  </si>
  <si>
    <t>S88</t>
  </si>
  <si>
    <t>Sao Tomean</t>
  </si>
  <si>
    <t>S89</t>
  </si>
  <si>
    <t>Serb</t>
  </si>
  <si>
    <t>T10</t>
  </si>
  <si>
    <t>TAIWANESE</t>
  </si>
  <si>
    <t>T30</t>
  </si>
  <si>
    <t>TURKISH</t>
  </si>
  <si>
    <t>T40</t>
  </si>
  <si>
    <t>TONGAN</t>
  </si>
  <si>
    <t>T41</t>
  </si>
  <si>
    <t>TSWANA</t>
  </si>
  <si>
    <t>T42</t>
  </si>
  <si>
    <t>TAHITIAN</t>
  </si>
  <si>
    <t>T43</t>
  </si>
  <si>
    <t>TAJIK</t>
  </si>
  <si>
    <t>T44</t>
  </si>
  <si>
    <t>TANZANIAN</t>
  </si>
  <si>
    <t>T45</t>
  </si>
  <si>
    <t>TIMORESE</t>
  </si>
  <si>
    <t>T47</t>
  </si>
  <si>
    <t>TOGOLESE</t>
  </si>
  <si>
    <t>T48</t>
  </si>
  <si>
    <t>TRINIDADIAN,TOBAGAN</t>
  </si>
  <si>
    <t>T49</t>
  </si>
  <si>
    <t>TUNISIAN</t>
  </si>
  <si>
    <t>T51</t>
  </si>
  <si>
    <t>TURKMEN</t>
  </si>
  <si>
    <t>U10</t>
  </si>
  <si>
    <t>UGANDAN</t>
  </si>
  <si>
    <t>U20</t>
  </si>
  <si>
    <t>UKRANIAN</t>
  </si>
  <si>
    <t>U30</t>
  </si>
  <si>
    <t>URUGUAYAN</t>
  </si>
  <si>
    <t>U40</t>
  </si>
  <si>
    <t>UZEK</t>
  </si>
  <si>
    <t>V10</t>
  </si>
  <si>
    <t>VIETNAMESE</t>
  </si>
  <si>
    <t>V20</t>
  </si>
  <si>
    <t>VENEZUELAN</t>
  </si>
  <si>
    <t>V30</t>
  </si>
  <si>
    <t>VANUATAN</t>
  </si>
  <si>
    <t>Y01</t>
  </si>
  <si>
    <t>YUGOSLAVIAN</t>
  </si>
  <si>
    <t>Y10</t>
  </si>
  <si>
    <t>YEMENI</t>
  </si>
  <si>
    <t>Z10</t>
  </si>
  <si>
    <t>ZAIREAN</t>
  </si>
  <si>
    <t>Z20</t>
  </si>
  <si>
    <t>ZAMBIAN</t>
  </si>
  <si>
    <t>Z30</t>
  </si>
  <si>
    <t>ZIMBABWEAN</t>
  </si>
  <si>
    <t>OTHERS</t>
  </si>
  <si>
    <t>มูลนิธิ</t>
  </si>
  <si>
    <t>สถาบันอื่นที่จัดตั้งขึ้นโดยมีวัตถุประสงค์ไม่แสวงหากำไร</t>
  </si>
  <si>
    <t>โรงเรียนเอกชน</t>
  </si>
  <si>
    <t>นิติบุคคลต่างประเทศ/Foreign Juristic Person</t>
  </si>
  <si>
    <t>หมายเหตุ</t>
  </si>
  <si>
    <t>พิจารณาประกอบกับอนุสัญญาเพื่อการเว้นภาระเก็บภาษีซ้อนระหว่างประเทศไทยกับประเทศถิ่นที่อยู่ของนักลงทุน</t>
  </si>
  <si>
    <t>สถาบันอื่นที่จัดตั้งขึ้นโดยมีวัตถุประสงค์ไม่แสวงหากำไร 2/</t>
  </si>
  <si>
    <t>มูลนิธิ  2/</t>
  </si>
  <si>
    <t>โรงเรียนเอกชน 3/</t>
  </si>
  <si>
    <t>KIATNAKIN PHATRA BANK PUBLIC COMPANY LIMITED</t>
  </si>
  <si>
    <t>Foreign Juristic Person 1/</t>
  </si>
  <si>
    <t>Nationality</t>
  </si>
  <si>
    <r>
      <t>ไปแลกเปลี่ยนกับพันธบัตร รุ่นที่ผู้ออกพันธบัตรประกาศกำหนด เพื่อแลกเปลี่ยนกับ Source Bonds แต่ละรุ่นดังกล่าวข้างต้น (รวมเรียกว่า "</t>
    </r>
    <r>
      <rPr>
        <b/>
        <sz val="10"/>
        <color theme="1"/>
        <rFont val="Cordia New"/>
        <family val="2"/>
      </rPr>
      <t>Destination Bonds</t>
    </r>
    <r>
      <rPr>
        <sz val="10"/>
        <color theme="1"/>
        <rFont val="Cordia New"/>
        <family val="2"/>
      </rPr>
      <t>") รุ่นใดรุ่นหนึ่งหรือหลายรุ่น ตามแต่ที่ผู้ออกพันธบัตรจะตกลงรับแลกเปลี่ยน ดังนั้น โดยหนังสือฉบับนี้ ข้าพเจ้าจึงขอแจ้งให้ท่านดำเนินการเกี่ยวกับ Source Bonds ตามรุ่นและจำนวนดังกล่าวข้างต้นของข้าพเจ้า ดังต่อไปนี้</t>
    </r>
  </si>
  <si>
    <r>
      <t xml:space="preserve">เรียน   </t>
    </r>
    <r>
      <rPr>
        <b/>
        <sz val="10"/>
        <color theme="1"/>
        <rFont val="Cordia New"/>
        <family val="2"/>
      </rPr>
      <t xml:space="preserve">ผู้จัดจำหน่ายและจัดการการแลกเปลี่ยนพันธบัตร                    </t>
    </r>
    <r>
      <rPr>
        <sz val="10"/>
        <color theme="1"/>
        <rFont val="Cordia New"/>
        <family val="2"/>
      </rPr>
      <t xml:space="preserve">                                                                                    </t>
    </r>
  </si>
  <si>
    <r>
      <t xml:space="preserve">            </t>
    </r>
    <r>
      <rPr>
        <u/>
        <sz val="10"/>
        <rFont val="Cordia New"/>
        <family val="2"/>
      </rPr>
      <t>หรือ</t>
    </r>
  </si>
  <si>
    <t xml:space="preserve">ชื่อบุคคลที่ติดต่อได้:  </t>
  </si>
  <si>
    <t>3. ส่งหนังสือแสดงคำสั่งห้ามดำเนินการเกี่ยวกับพันธบัตรที่ลงนามแล้วตามข้อ 2. ข้างต้น (พร้อมทั้งเอกสารหรือข้อมูลอื่นใดที่ผู้จัดจำหน่ายและจัดการการแลกเปลี่ยนพันธบัตรกำหนด (ถ้ามี)) ให้แก่ผู้จัดจำหน่ายและจัดการการแลกเปลี่ยนพันธบัตร ทาง e-mail  ตาม e-mail addressที่ระบุไว้ในข้างต้น และ</t>
  </si>
  <si>
    <t>3. ส่งแบบคำสั่งแจ้งบัญชีที่ลงนามแล้วตามข้อ 2. ข้างต้น (พร้อมทั้งเอกสารหรือข้อมูลอื่นใดที่ผู้จัดจำหน่ายและจัดการการแลกเปลี่ยนพันธบัตรกำหนด (ถ้ามี)) ให้แก่ผู้จัดจำหน่ายและจัดการการแลกเปลี่ยนพันธบัตร ทาง e-mail ตาม e-mail address ที่ระบุไว้ในข้างต้น และ</t>
  </si>
  <si>
    <t>3.  submit the signed Instruction Letter to any of the Joint Lead Managers  by e-mail at the e-mail address written above; and</t>
  </si>
  <si>
    <t>3. submit the signed Account Instruction Form to any of the Joint Lead Managers   by e-mail at the e-mail address written above ; and</t>
  </si>
  <si>
    <t>4) Please separate one form per each ultimate beneficiary owner / fund / LEI&amp;SSA code</t>
  </si>
  <si>
    <t>3) Kindly return a signed form and a filled Excel file via email.</t>
  </si>
  <si>
    <t>&lt;--- Name of asset management company/organization</t>
  </si>
  <si>
    <t>Legal Entity Identifier (LEI) Number</t>
  </si>
  <si>
    <t>Baht</t>
  </si>
  <si>
    <t>กองทุนรวมที่ได้รับยกเว้นภาษีเงินได้ตาม พรฎ.ว่าด้วยการยกเว้นรัษฎากร (ฉบับที่ 689) พ.ศ. 2562 มาตรา 10 ได้แก่ กองทุนรวมเพื่อการเลี้ยงชีพ (RMF) และ กองทุนรวมเพื่อขายหน่วยลงทุนในกองทุนรวมแก่สำนักงานประกันสังคม กองทุนการออมแห่งชาติ กองทุนบำเหน็จบำนาญข้าราชการ กองทุนสำรองเลี้ยงชีพ และกองทุนรวมเพื่อการเลี้ยงชีพ</t>
  </si>
  <si>
    <t>กองทุนรวมที่ไม่ใช่ กองทุนรวมที่ได้รับยกเว้นภาษีเงินได้ตาม พรฎ.ว่าด้วยการยกเว้นรัษฎากร (ฉบับที่ 689) พ.ศ. 2562 มาตรา 10 และถือครอง Source Bond ก่อน 20 สิงหาคม 2562</t>
  </si>
  <si>
    <r>
      <t>กองทุนรวมที่ไม่ใช่ กองทุนรวมที่ได้รับยกเว้นภาษีเงินได้ตาม พรฎ.ว่าด้วยการยกเว้นรัษฎากร (ฉบับที่ 689) พ.ศ. 2562 มาตรา 10 และถือครอง Source Bond ตั้งแต่ 20 สิงหาคม 2562</t>
    </r>
    <r>
      <rPr>
        <sz val="10"/>
        <color rgb="FFFF0000"/>
        <rFont val="Calibri Light"/>
        <family val="2"/>
        <scheme val="major"/>
      </rPr>
      <t xml:space="preserve"> กรณีมีหนังสือยินยอมให้ ธปท. หักภาษี AI 15%</t>
    </r>
  </si>
  <si>
    <t>นิติบุคคลที่ไม่เข้าลักษณะเป็นบริษัทหรือห้างหุ้นส่วนนิติบุคคลตามมาตรา 39 แห่งประมวลรัษฎากร เช่น สถาบันคุ้มครองเงินฝาก บรรษัทประกันสินเชื่ออุตสาหกรรมขนาดย่อม</t>
  </si>
  <si>
    <t>นิติบุคคลที่ไม่เข้าลักษณะเป็นบริษัทหรือห้างหุ้นส่วนนิติบุคคลตามมาตรา 39 แห่งประมวลรัษฎากร เช่น นิติบุคคลอาคารชุด  
นิติบุคคลหมู่บ้านจัดสรร</t>
  </si>
  <si>
    <t>มูลนิธิที่ได้รับยกเว้นตามประกาศกระทรวงการคลัง</t>
  </si>
  <si>
    <t>โรงเรียนเอกชนนอกระบบ ที่จัดตั้งตาม พรบ. โรงเรียนเอกชน พ.ศ. 2550 และที่แก้ไขเพิ่มเติม ซึ่งจัดตั้งโดยบุคคลธรรมดา</t>
  </si>
  <si>
    <t>โรงเรียนเอกชนนอกระบบ ที่จัดตั้งตาม พรบ. โรงเรียนเอกชน พ.ศ. 2550 และที่แก้ไขเพิ่มเติม ซึ่งจัดตั้งโดยบริษัทจำกัด หรือห้างหุ้นส่วนจำกัด</t>
  </si>
  <si>
    <t>โรงเรียนเอกชนนอกระบบ ที่จัดตั้งตาม พรบ. โรงเรียนเอกชน พ.ศ. 2550 และที่แก้ไขเพิ่มเติม ซึ่งจัดตั้งโดยมูลนิธิ</t>
  </si>
  <si>
    <r>
      <t>โรงเรียนเอกชน</t>
    </r>
    <r>
      <rPr>
        <sz val="10"/>
        <rFont val="Calibri Light"/>
        <family val="2"/>
        <scheme val="major"/>
      </rPr>
      <t>ในระบบ ที่จัดตั้งตาม พรบ. โรงเรียนเอกชน พ.ศ. 2550 และที่แก้ไขเพิ่มเติม</t>
    </r>
  </si>
  <si>
    <t>THAI CREDIT BANK PUBLIC COMPANY LIMITED</t>
  </si>
  <si>
    <t>A50</t>
  </si>
  <si>
    <t>ANTIGUAN AND BARBUDAN</t>
  </si>
  <si>
    <t>THE THAI CREDIT BANK PUBLIC COMPANY LIMITED</t>
  </si>
  <si>
    <t>ลงชื่อผู้มีอำนาจลงนาม
 ……………………………………………………………</t>
  </si>
  <si>
    <t>LB26DA</t>
  </si>
  <si>
    <t>LB273A</t>
  </si>
  <si>
    <t>LB276A</t>
  </si>
  <si>
    <t>โทรศัพท์: (+66) 2626-3646, (+66) 2353-5421, (+66) 2614-4861, (+66) 2614-4806, (+66) 2724-8988, (+66) 2724-8842, (+66) 2208 4845-4850, (+66) 2544-5740</t>
  </si>
  <si>
    <t>Tel: (+66) 2626-3646, (+66) 2353-5421, (+66) 2614-4861, (+66) 2614-4806, (+66) 2724-8988, (+66) 2724-8842, (+66) 2208 4845-4850, (+66) 2544-5740</t>
  </si>
  <si>
    <t>.</t>
  </si>
  <si>
    <t>N/A</t>
  </si>
  <si>
    <t>กองทุนรวมที่ไม่ใช่ กองทุนรวมที่ได้รับยกเว้นภาษีเงินได้ตาม พรฎ.ว่าด้วยการยกเว้นรัษฎากร (ฉบับที่ 689) พ.ศ. 2562 มาตรา 10 และมีหนังสือยินยอมให้ ธปท. หักภาษี  15%</t>
  </si>
  <si>
    <t>สถาบันที่ได้รับยกเว้นตามประกาศกระทรวงการคลัง</t>
  </si>
  <si>
    <t>CGS INTERNATIONAL SECURITIES (THAILAND) COMPANY LIMITED</t>
  </si>
  <si>
    <t>Srisawad Capital 1969 Public Company Limited</t>
  </si>
  <si>
    <t>Wealth Magik Securities Company Limited</t>
  </si>
  <si>
    <t>THCETHB2</t>
  </si>
  <si>
    <t>YSTCTHB1</t>
  </si>
  <si>
    <t>LITHUANIAN</t>
  </si>
  <si>
    <t>SAINT KITTS AND NEVIS</t>
  </si>
  <si>
    <t>UZBEKISTAN</t>
  </si>
  <si>
    <t>L51</t>
  </si>
  <si>
    <t>S90</t>
  </si>
  <si>
    <t>U50</t>
  </si>
  <si>
    <t xml:space="preserve">มูลนิธิ  </t>
  </si>
  <si>
    <t>LB27NA</t>
  </si>
  <si>
    <t>LB27DA</t>
  </si>
  <si>
    <t>LB284A</t>
  </si>
  <si>
    <t>LB286A</t>
  </si>
  <si>
    <t>วันที่ ….............................. พ.ศ. 2569 (ไม่เกินวันที่ 11 มีนาคม พ.ศ. 2569)</t>
  </si>
  <si>
    <t>อีเมล์: Project.Matrix@bangkokbank.com; projectmatrix@hsbc.co.th; fi.operation.bkh@hsbc.co.th; Ktb.matrix@krungthai.com, scb.placement@scb.co.th, projectmatrix2026-stanchart@sc.com</t>
  </si>
  <si>
    <t xml:space="preserve">          (1)  นับจากวันที่ในคำสั่งห้ามดำเนินการเกี่ยวกับพันธบัตรฉบับนี้ จนถึง (โดยรวมทั้ง) วันที่ 18 มีนาคม พ.ศ. 2569 ข้าพเจ้าขอสั่งห้ามมิให้ท่านดำเนินการจำหน่าย จ่าย โอน หรือดำเนินการใด ๆ เกี่ยวกับการก่อภาระผูกพันใด ๆ เหนือ Source Bonds ตามที่ระบุไว้ในหนังสือชี้ชวนเพื่อการแลกเปลี่ยนพันธบัตรตามรุ่นและในจำนวนที่ข้าพเจ้าประสงค์จะนำไปแลกเปลี่ยนตามที่ระบุข้างต้น จนกว่าท่านจะได้รับคำสั่งจากผู้จัดจำหน่ายและจัดการการแลกเปลี่ยนพันธบัตร ให้ท่านดำเนินการโอน Source Bonds ตามรุ่นและจำนวนที่ข้าพเจ้าประสงค์จะนำไปแลกเปลี่ยนตามที่ระบุข้างต้นทั้งหมดหรือบางส่วนตามที่ระบุใน แบบคำสั่งให้ดำเนินการเกี่ยวกับพันธบัตร (Instruction to Transfer Form) ของผู้จัดจำหน่ายและจัดการการแลกเปลี่ยนพันธบัตร ให้แก่ กระทรวงการคลัง ผ่านทางบัญชีพันธบัตรของธนาคารแห่งประเทศไทยที่เปิดไว้กับบริษัท ศูนย์รับฝากหลักทรัพย์ (ประเทศไทย) จำกัด และ</t>
  </si>
  <si>
    <t xml:space="preserve">           (2)  ภายหลังจากวันที่ 16 มีนาคม พ.ศ. 2569 เมื่อท่านได้รับคำสั่งให้ดำเนินการใด ๆ เกี่ยวกับพันธบัตรได้ตามปกติ จากผู้จัดจำหน่ายและจัดการการแลกเปลี่ยนพันธบัตรแล้ว ท่านจึงจะสามารถดำเนินการจำหน่าย จ่าย โอน หรือกระทำการอื่น ๆ ตามคำสั่งของข้าพเจ้าเกี่ยวกับ Source Bonds ส่วนที่เหลือจากการรับแลกเปลี่ยนโดยกระทรวงการคลัง (ถ้ามี) ได้ตามปกติ</t>
  </si>
  <si>
    <t xml:space="preserve">    วันที่…………………… (ไม่เกินวันที่ 11 มีนาคม พ.ศ. 2569)</t>
  </si>
  <si>
    <t>4. ส่ง Excel File (soft file) ที่กรอกข้อมูลตามแบบหนังสือแสดงคำสั่งห้ามดำเนินการเกี่ยวกับพันธบัตรนี้โดยครบถ้วนแล้วตามข้อ 1. ข้างต้น ให้แก่ ผู้จัดจำหน่ายและจัดการการแลกเปลี่ยนพันธบัตร ทาง e-mail ตาม  e-mail ที่ระบุไว้ในข้างต้น 
โดยผู้ถือพันธบัตรจะต้องส่งข้อมูลทั้งหมดตามข้อ 1. – 4.ดังกล่าวข้างต้นให้แก่ ผู้จัดจำหน่ายและจัดการการแลกเปลี่ยนพันธบัตร ภายในวันที่ 11 มีนาคม พ.ศ. 2569</t>
  </si>
  <si>
    <t>Date      ............................. 2026 (No later than 11 March 2026)</t>
  </si>
  <si>
    <t xml:space="preserve"> Email: Project.Matrix@bangkokbank.com; projectmatrix@hsbc.co.th; fi.operation.bkh@hsbc.co.th; Ktb.matrix@krungthai.com, scb.placement@scb.co.th, projectmatrix2026-stanchart@sc.com</t>
  </si>
  <si>
    <t xml:space="preserve">          Thus, I/we hereby instruct you to comply with the following instructions:
          From the date specified herein to (and inclusive of) 18 March 2026, you are prohibited from selling, transferring, conveying, encumbering or otherwise disposing of the series and amount of the Source Bonds which I/we wish to exchange as specified above and in accordance with the Exchange Offer Memorandum, except where instructed by the Joint Lead Manager to transfer such Source Bonds, whether in whole or in part, to the MOF through an account(s) held by the Bank of Thailand opened with Thailand Securities Depository Co., Ltd. in the amount specified in the Instruction to Transfer Form from the Joint Lead Manager.
</t>
  </si>
  <si>
    <t xml:space="preserve">           However, after 16 March 2026 and upon receipt of the Instruction to Transfer Form from the Joint Lead Manager, the Source Bonds which have not been accepted for exchange by the MOF may be sold, transferred, conveyed, encumbered or otherwise disposed of as usual in accordance with my/our instruction.   </t>
  </si>
  <si>
    <t>Date………………… (No later than 11 March  2026)</t>
  </si>
  <si>
    <t>All the documents and information referred to in 1. – 4. above must be submitted to the Joint Lead Managers by 11 March 2026.</t>
  </si>
  <si>
    <t>วันที่      ........................................ พ.ศ. 2569 (ไม่เกินวันที่ 11 มีนาคม พ.ศ. 2569)</t>
  </si>
  <si>
    <t>โทรศัพท์: (+66) 2626-3646, (+66) 2353-5421, (+66) 2614-4861, (+66) 2614-4806, (+66) 2724-8988, (+66) 2724-8842, (+66) 2208 4845-4850, (+66) 2544-5740      
อีเมล์: Project.Matrix@bangkokbank.com; projectmatrix@hsbc.co.th; fi.operation.bkh@hsbc.co.th; Ktb.matrix@krungthai.com, scb.placement@scb.co.th, projectmatrix2026-stanchart@sc.com</t>
  </si>
  <si>
    <t>ซึ่งข้าพเจ้ามีอยู่กับบริษัทดังกล่าว ภายในเวลา 15.00 น. ของวันที่ 18 มีนาคม พ.ศ. 2569</t>
  </si>
  <si>
    <t>4. ส่ง Excel File (soft file) ที่กรอกข้อมูลตามแบบคำสั่งแจ้งบัญชีนี้โดยครบถ้วนแล้วตามข้อ 1. ข้างต้น ให้แก่ ผู้จัดจำหน่ายและจัดการการแลกเปลี่ยนพันธบัตร ทาง e-mail  ตาม e-mail address ที่ระบุไว้ในข้างต้น
โดยผู้ถือพันธบัตรจะต้องส่งข้อมูลทั้งหมดตามข้อ 1. – 4.ดังกล่าวข้างต้นให้แก่ ผู้จัดจำหน่ายและจัดการการแลกเปลี่ยนพันธบัตร ภายในวันที่ 11 มีนาคม พ.ศ. 2569</t>
  </si>
  <si>
    <t>Date     ............................. 2026 (No later than 11 March 2026)</t>
  </si>
  <si>
    <t xml:space="preserve"> Email:  Project.Matrix@bangkokbank.com; projectmatrix@hsbc.co.th; fi.operation.bkh@hsbc.co.th; Ktb.matrix@krungthai.com, scb.placement@scb.co.th, projectmatrix2026-stanchart@sc.com</t>
  </si>
  <si>
    <t>4. send the electronically completed Account Instruction Form in excel file (soft file) as specified in 1. above to the Joint Lead Managers by e-mail at the e-mail address written above
All the documents and information referred to in 1. – 4. above must be submitted to the Joint Lead Managers by 11 March 2026.</t>
  </si>
  <si>
    <t>update as of 4 ก.พ. 2569 จากไฟล์แบงค์ชาติ</t>
  </si>
  <si>
    <t>update as of 30 ม.ค. 2569 จากไฟล์แบงค์ชาติ</t>
  </si>
  <si>
    <t>Bank of Ayudhya Public Company Limited - For Bond</t>
  </si>
  <si>
    <t>Government Saving Bank For Custody</t>
  </si>
  <si>
    <t>update as of 4 ก.พ. 2569 ตามไฟล์แบงค์ชาติ</t>
  </si>
  <si>
    <t>update as of 16 เม.ย. 2568 (File 2569 ไม่มีแก้ไข)</t>
  </si>
  <si>
    <t>Small And Medium Enterprise Development Bank Of Thailand</t>
  </si>
  <si>
    <t>update as of 9 ม.ค. 2569 ตามไฟล์แบงค์ชาติ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</si>
</sst>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Red]\(#,##0.00\);\-\-\-\-"/>
    <numFmt numFmtId="165" formatCode="#,##0;[Red]\(#,##0\);\-\-\-\-"/>
    <numFmt numFmtId="166" formatCode="General;;&quot;&quot;"/>
  </numFmts>
  <fonts count="54" x14ac:knownFonts="1">
    <font>
      <sz val="11"/>
      <color theme="1"/>
      <name val="Calibri"/>
      <family val="2"/>
      <scheme val="minor"/>
    </font>
    <font>
      <sz val="12"/>
      <color theme="1"/>
      <name val="Cordia New"/>
      <family val="2"/>
    </font>
    <font>
      <b/>
      <sz val="11"/>
      <color theme="1"/>
      <name val="Calibri"/>
      <family val="2"/>
      <scheme val="minor"/>
    </font>
    <font>
      <sz val="10"/>
      <color theme="1"/>
      <name val="Arial"/>
      <family val="2"/>
    </font>
    <font>
      <b/>
      <sz val="10"/>
      <color theme="1"/>
      <name val="Arial"/>
      <family val="2"/>
    </font>
    <font>
      <b/>
      <u/>
      <sz val="10"/>
      <color rgb="FFFF0000"/>
      <name val="Arial"/>
      <family val="2"/>
    </font>
    <font>
      <i/>
      <sz val="10"/>
      <color theme="1"/>
      <name val="Arial"/>
      <family val="2"/>
    </font>
    <font>
      <b/>
      <u/>
      <sz val="14"/>
      <color theme="1"/>
      <name val="Arial"/>
      <family val="2"/>
    </font>
    <font>
      <sz val="16"/>
      <name val="Angsana New"/>
      <family val="1"/>
    </font>
    <font>
      <sz val="16"/>
      <color theme="1"/>
      <name val="Angsana New"/>
      <family val="2"/>
      <charset val="222"/>
    </font>
    <font>
      <sz val="12"/>
      <color theme="1"/>
      <name val="Wingdings"/>
      <charset val="2"/>
    </font>
    <font>
      <sz val="10"/>
      <color theme="0"/>
      <name val="Arial"/>
      <family val="2"/>
    </font>
    <font>
      <b/>
      <sz val="10"/>
      <color theme="0"/>
      <name val="Arial"/>
      <family val="2"/>
    </font>
    <font>
      <b/>
      <u/>
      <sz val="14"/>
      <color theme="0"/>
      <name val="Arial"/>
      <family val="2"/>
    </font>
    <font>
      <u/>
      <sz val="11"/>
      <color theme="10"/>
      <name val="Calibri"/>
      <family val="2"/>
      <scheme val="minor"/>
    </font>
    <font>
      <sz val="10"/>
      <color theme="8" tint="-0.499984740745262"/>
      <name val="Arial"/>
      <family val="2"/>
    </font>
    <font>
      <sz val="11"/>
      <color theme="1"/>
      <name val="Calibri"/>
      <family val="2"/>
      <scheme val="minor"/>
    </font>
    <font>
      <sz val="10"/>
      <color theme="1"/>
      <name val="Cordia New"/>
      <family val="2"/>
    </font>
    <font>
      <b/>
      <sz val="14"/>
      <color theme="1"/>
      <name val="Calibri"/>
      <family val="2"/>
      <scheme val="minor"/>
    </font>
    <font>
      <sz val="10"/>
      <name val="Arial"/>
      <family val="2"/>
    </font>
    <font>
      <b/>
      <i/>
      <sz val="10"/>
      <color rgb="FFFF0000"/>
      <name val="Arial"/>
      <family val="2"/>
    </font>
    <font>
      <b/>
      <sz val="10"/>
      <color theme="1"/>
      <name val="Times New Roman"/>
      <family val="1"/>
    </font>
    <font>
      <sz val="10"/>
      <color theme="1"/>
      <name val="Times New Roman"/>
      <family val="1"/>
    </font>
    <font>
      <u/>
      <sz val="10"/>
      <color theme="1"/>
      <name val="Times New Roman"/>
      <family val="1"/>
    </font>
    <font>
      <i/>
      <sz val="10"/>
      <color rgb="FFFF0000"/>
      <name val="Arial"/>
      <family val="2"/>
    </font>
    <font>
      <sz val="8"/>
      <color theme="8" tint="-0.499984740745262"/>
      <name val="Arial"/>
      <family val="2"/>
    </font>
    <font>
      <b/>
      <sz val="10"/>
      <color rgb="FFFF0000"/>
      <name val="Arial"/>
      <family val="2"/>
    </font>
    <font>
      <sz val="10"/>
      <color rgb="FFFF0000"/>
      <name val="Arial"/>
      <family val="2"/>
    </font>
    <font>
      <sz val="10"/>
      <color rgb="FFFF0000"/>
      <name val="Times New Roman"/>
      <family val="1"/>
    </font>
    <font>
      <u/>
      <sz val="8"/>
      <color theme="1"/>
      <name val="Times New Roman"/>
      <family val="1"/>
    </font>
    <font>
      <sz val="9"/>
      <color theme="1"/>
      <name val="Times New Roman"/>
      <family val="1"/>
    </font>
    <font>
      <sz val="7"/>
      <color theme="1"/>
      <name val="Times New Roman"/>
      <family val="1"/>
    </font>
    <font>
      <u/>
      <sz val="7"/>
      <color theme="1"/>
      <name val="Times New Roman"/>
      <family val="1"/>
    </font>
    <font>
      <sz val="10"/>
      <name val="Times New Roman"/>
      <family val="1"/>
    </font>
    <font>
      <sz val="7"/>
      <name val="Times New Roman"/>
      <family val="1"/>
    </font>
    <font>
      <u/>
      <sz val="10"/>
      <name val="Cordia New"/>
      <family val="2"/>
    </font>
    <font>
      <sz val="10"/>
      <name val="Cordia New"/>
      <family val="2"/>
    </font>
    <font>
      <sz val="10"/>
      <color theme="0" tint="-0.499984740745262"/>
      <name val="Arial"/>
      <family val="2"/>
    </font>
    <font>
      <u/>
      <sz val="10"/>
      <color rgb="FFFF0000"/>
      <name val="Arial"/>
      <family val="2"/>
    </font>
    <font>
      <sz val="9"/>
      <name val="Times New Roman"/>
      <family val="1"/>
    </font>
    <font>
      <sz val="11"/>
      <name val="Calibri Light"/>
      <family val="2"/>
      <scheme val="major"/>
    </font>
    <font>
      <sz val="11"/>
      <color theme="1"/>
      <name val="Calibri Light"/>
      <family val="2"/>
      <scheme val="major"/>
    </font>
    <font>
      <sz val="11"/>
      <name val="Arial"/>
      <family val="2"/>
    </font>
    <font>
      <b/>
      <sz val="10"/>
      <color theme="1"/>
      <name val="Cordia New"/>
      <family val="2"/>
    </font>
    <font>
      <sz val="10"/>
      <color theme="1"/>
      <name val="Wingdings"/>
      <charset val="2"/>
    </font>
    <font>
      <u/>
      <sz val="10"/>
      <color theme="1"/>
      <name val="Cordia New"/>
      <family val="2"/>
    </font>
    <font>
      <sz val="10"/>
      <name val="Wingdings"/>
      <charset val="2"/>
    </font>
    <font>
      <b/>
      <sz val="10"/>
      <color rgb="FFFF0000"/>
      <name val="Cordia New"/>
      <family val="2"/>
    </font>
    <font>
      <b/>
      <sz val="11"/>
      <color rgb="FFFF0000"/>
      <name val="Calibri"/>
      <family val="2"/>
      <scheme val="minor"/>
    </font>
    <font>
      <sz val="10"/>
      <color theme="1"/>
      <name val="Calibri Light"/>
      <family val="2"/>
      <scheme val="major"/>
    </font>
    <font>
      <sz val="10"/>
      <name val="Calibri Light"/>
      <family val="2"/>
      <scheme val="major"/>
    </font>
    <font>
      <sz val="10"/>
      <color rgb="FFFF0000"/>
      <name val="Calibri Light"/>
      <family val="2"/>
      <scheme val="major"/>
    </font>
    <font>
      <sz val="11"/>
      <name val="Calibri"/>
      <family val="2"/>
      <scheme val="minor"/>
    </font>
    <font>
      <sz val="11"/>
      <color rgb="FFFF0000"/>
      <name val="Calibri Light"/>
      <family val="2"/>
      <scheme val="maj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16">
    <border>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0" fontId="8" fillId="0" borderId="0"/>
    <xf numFmtId="0" fontId="9" fillId="0" borderId="0"/>
    <xf numFmtId="43" fontId="9" fillId="0" borderId="0" applyFont="0" applyFill="0" applyBorder="0" applyAlignment="0" applyProtection="0"/>
    <xf numFmtId="43" fontId="8" fillId="0" borderId="0" applyFont="0" applyFill="0" applyBorder="0" applyAlignment="0" applyProtection="0"/>
    <xf numFmtId="0" fontId="14" fillId="0" borderId="0" applyNumberFormat="0" applyFill="0" applyBorder="0" applyAlignment="0" applyProtection="0"/>
    <xf numFmtId="9" fontId="16" fillId="0" borderId="0" applyFont="0" applyFill="0" applyBorder="0" applyAlignment="0" applyProtection="0"/>
  </cellStyleXfs>
  <cellXfs count="185">
    <xf numFmtId="0" fontId="0" fillId="0" borderId="0" xfId="0"/>
    <xf numFmtId="0" fontId="1" fillId="0" borderId="0" xfId="0" applyFont="1"/>
    <xf numFmtId="0" fontId="1" fillId="0" borderId="0" xfId="0" applyFont="1" applyAlignment="1">
      <alignment vertical="center"/>
    </xf>
    <xf numFmtId="0" fontId="1" fillId="0" borderId="0" xfId="0" applyFont="1" applyAlignment="1">
      <alignment wrapText="1"/>
    </xf>
    <xf numFmtId="0" fontId="7" fillId="3" borderId="0" xfId="0" applyFont="1" applyFill="1"/>
    <xf numFmtId="0" fontId="13" fillId="3" borderId="0" xfId="0" applyFont="1" applyFill="1"/>
    <xf numFmtId="0" fontId="3" fillId="3" borderId="0" xfId="0" applyFont="1" applyFill="1"/>
    <xf numFmtId="0" fontId="3" fillId="3" borderId="0" xfId="0" applyFont="1" applyFill="1" applyAlignment="1">
      <alignment horizontal="left"/>
    </xf>
    <xf numFmtId="0" fontId="4" fillId="3" borderId="0" xfId="0" applyFont="1" applyFill="1" applyAlignment="1">
      <alignment horizontal="right"/>
    </xf>
    <xf numFmtId="0" fontId="6" fillId="3" borderId="0" xfId="0" applyFont="1" applyFill="1"/>
    <xf numFmtId="0" fontId="11" fillId="3" borderId="0" xfId="0" applyFont="1" applyFill="1"/>
    <xf numFmtId="0" fontId="4" fillId="3" borderId="0" xfId="0" applyFont="1" applyFill="1"/>
    <xf numFmtId="0" fontId="12" fillId="3" borderId="0" xfId="0" applyFont="1" applyFill="1"/>
    <xf numFmtId="0" fontId="14" fillId="3" borderId="0" xfId="5" applyFill="1"/>
    <xf numFmtId="0" fontId="3" fillId="3" borderId="0" xfId="0" applyFont="1" applyFill="1" applyAlignment="1">
      <alignment horizontal="center"/>
    </xf>
    <xf numFmtId="0" fontId="3" fillId="3" borderId="0" xfId="0" applyFont="1" applyFill="1" applyAlignment="1">
      <alignment horizontal="right"/>
    </xf>
    <xf numFmtId="3" fontId="3" fillId="3" borderId="0" xfId="0" applyNumberFormat="1" applyFont="1" applyFill="1"/>
    <xf numFmtId="0" fontId="10" fillId="0" borderId="0" xfId="0" applyFont="1" applyAlignment="1">
      <alignment vertical="center" wrapText="1"/>
    </xf>
    <xf numFmtId="0" fontId="0" fillId="0" borderId="0" xfId="0" applyAlignment="1" applyProtection="1">
      <alignment horizontal="center"/>
      <protection hidden="1"/>
    </xf>
    <xf numFmtId="0" fontId="0" fillId="0" borderId="0" xfId="0" applyAlignment="1" applyProtection="1">
      <alignment horizontal="left"/>
      <protection hidden="1"/>
    </xf>
    <xf numFmtId="0" fontId="0" fillId="0" borderId="0" xfId="0" applyProtection="1">
      <protection hidden="1"/>
    </xf>
    <xf numFmtId="166" fontId="19" fillId="0" borderId="0" xfId="0" applyNumberFormat="1" applyFont="1" applyAlignment="1">
      <alignment horizontal="center" vertical="center"/>
    </xf>
    <xf numFmtId="166" fontId="19" fillId="0" borderId="0" xfId="0" applyNumberFormat="1" applyFont="1" applyAlignment="1">
      <alignment vertical="center"/>
    </xf>
    <xf numFmtId="0" fontId="2" fillId="0" borderId="0" xfId="0" applyFont="1"/>
    <xf numFmtId="0" fontId="20" fillId="3" borderId="0" xfId="0" applyFont="1" applyFill="1"/>
    <xf numFmtId="0" fontId="22" fillId="0" borderId="0" xfId="0" applyFont="1" applyAlignment="1">
      <alignment vertical="center"/>
    </xf>
    <xf numFmtId="0" fontId="22" fillId="0" borderId="0" xfId="0" applyFont="1" applyAlignment="1">
      <alignment wrapText="1"/>
    </xf>
    <xf numFmtId="0" fontId="22" fillId="0" borderId="0" xfId="0" applyFont="1"/>
    <xf numFmtId="0" fontId="22" fillId="0" borderId="0" xfId="0" applyFont="1" applyAlignment="1">
      <alignment vertical="top" wrapText="1"/>
    </xf>
    <xf numFmtId="165" fontId="22" fillId="0" borderId="0" xfId="0" applyNumberFormat="1" applyFont="1" applyAlignment="1">
      <alignment horizontal="right" vertical="top"/>
    </xf>
    <xf numFmtId="164" fontId="22" fillId="0" borderId="0" xfId="0" applyNumberFormat="1" applyFont="1" applyAlignment="1">
      <alignment horizontal="right" vertical="top"/>
    </xf>
    <xf numFmtId="0" fontId="24" fillId="3" borderId="0" xfId="0" applyFont="1" applyFill="1"/>
    <xf numFmtId="9" fontId="15" fillId="4" borderId="4" xfId="6" applyFont="1" applyFill="1" applyBorder="1" applyAlignment="1" applyProtection="1">
      <alignment horizontal="left"/>
      <protection locked="0"/>
    </xf>
    <xf numFmtId="3" fontId="15" fillId="4" borderId="2" xfId="0" applyNumberFormat="1" applyFont="1" applyFill="1" applyBorder="1" applyProtection="1">
      <protection locked="0"/>
    </xf>
    <xf numFmtId="3" fontId="15" fillId="4" borderId="4" xfId="0" applyNumberFormat="1" applyFont="1" applyFill="1" applyBorder="1" applyProtection="1">
      <protection locked="0"/>
    </xf>
    <xf numFmtId="3" fontId="15" fillId="4" borderId="1" xfId="0" applyNumberFormat="1" applyFont="1" applyFill="1" applyBorder="1" applyProtection="1">
      <protection locked="0"/>
    </xf>
    <xf numFmtId="0" fontId="3" fillId="3" borderId="0" xfId="0" applyFont="1" applyFill="1" applyAlignment="1">
      <alignment wrapText="1"/>
    </xf>
    <xf numFmtId="9" fontId="15" fillId="4" borderId="4" xfId="6" applyFont="1" applyFill="1" applyBorder="1" applyAlignment="1" applyProtection="1">
      <alignment horizontal="left" vertical="center"/>
      <protection locked="0"/>
    </xf>
    <xf numFmtId="0" fontId="17" fillId="0" borderId="0" xfId="0" applyFont="1" applyAlignment="1">
      <alignment vertical="center"/>
    </xf>
    <xf numFmtId="0" fontId="10" fillId="0" borderId="0" xfId="0" applyFont="1" applyAlignment="1">
      <alignment vertical="top" wrapText="1"/>
    </xf>
    <xf numFmtId="49" fontId="15" fillId="4" borderId="4" xfId="0" applyNumberFormat="1" applyFont="1" applyFill="1" applyBorder="1" applyAlignment="1" applyProtection="1">
      <alignment horizontal="left"/>
      <protection locked="0"/>
    </xf>
    <xf numFmtId="49" fontId="15" fillId="4" borderId="1" xfId="0" applyNumberFormat="1" applyFont="1" applyFill="1" applyBorder="1" applyAlignment="1" applyProtection="1">
      <alignment horizontal="left"/>
      <protection locked="0"/>
    </xf>
    <xf numFmtId="49" fontId="15" fillId="4" borderId="2" xfId="0" applyNumberFormat="1" applyFont="1" applyFill="1" applyBorder="1" applyAlignment="1" applyProtection="1">
      <alignment horizontal="left"/>
      <protection locked="0"/>
    </xf>
    <xf numFmtId="49" fontId="15" fillId="4" borderId="3" xfId="0" applyNumberFormat="1" applyFont="1" applyFill="1" applyBorder="1" applyAlignment="1" applyProtection="1">
      <alignment horizontal="left"/>
      <protection locked="0"/>
    </xf>
    <xf numFmtId="49" fontId="25" fillId="4" borderId="2" xfId="0" applyNumberFormat="1" applyFont="1" applyFill="1" applyBorder="1" applyAlignment="1" applyProtection="1">
      <alignment horizontal="left"/>
      <protection locked="0"/>
    </xf>
    <xf numFmtId="0" fontId="2" fillId="0" borderId="13" xfId="0" applyFont="1" applyBorder="1"/>
    <xf numFmtId="0" fontId="0" fillId="0" borderId="13" xfId="0" applyBorder="1"/>
    <xf numFmtId="0" fontId="27" fillId="3" borderId="0" xfId="0" applyFont="1" applyFill="1"/>
    <xf numFmtId="49" fontId="15" fillId="4" borderId="4" xfId="0" applyNumberFormat="1" applyFont="1" applyFill="1" applyBorder="1" applyAlignment="1" applyProtection="1">
      <alignment horizontal="left" wrapText="1"/>
      <protection locked="0"/>
    </xf>
    <xf numFmtId="0" fontId="22" fillId="0" borderId="0" xfId="0" applyFont="1" applyAlignment="1">
      <alignment vertical="center" wrapText="1"/>
    </xf>
    <xf numFmtId="0" fontId="22" fillId="0" borderId="5" xfId="0" applyFont="1" applyBorder="1" applyAlignment="1">
      <alignment vertical="center" wrapText="1"/>
    </xf>
    <xf numFmtId="0" fontId="22" fillId="0" borderId="9" xfId="0" applyFont="1" applyBorder="1" applyAlignment="1">
      <alignment vertical="center" wrapText="1"/>
    </xf>
    <xf numFmtId="0" fontId="1" fillId="0" borderId="0" xfId="0" applyFont="1" applyAlignment="1">
      <alignment vertical="center" wrapText="1"/>
    </xf>
    <xf numFmtId="0" fontId="26" fillId="3" borderId="0" xfId="0" applyFont="1" applyFill="1" applyAlignment="1">
      <alignment horizontal="center"/>
    </xf>
    <xf numFmtId="0" fontId="20" fillId="3" borderId="0" xfId="0" applyFont="1" applyFill="1" applyAlignment="1">
      <alignment horizontal="left"/>
    </xf>
    <xf numFmtId="49" fontId="14" fillId="4" borderId="4" xfId="5" quotePrefix="1" applyNumberFormat="1" applyFill="1" applyBorder="1" applyAlignment="1" applyProtection="1">
      <alignment horizontal="left"/>
      <protection locked="0"/>
    </xf>
    <xf numFmtId="0" fontId="37" fillId="4" borderId="4" xfId="0" applyFont="1" applyFill="1" applyBorder="1" applyAlignment="1">
      <alignment horizontal="left"/>
    </xf>
    <xf numFmtId="0" fontId="3" fillId="2" borderId="0" xfId="0" applyFont="1" applyFill="1" applyAlignment="1">
      <alignment horizontal="left"/>
    </xf>
    <xf numFmtId="0" fontId="3" fillId="0" borderId="1" xfId="0" applyFont="1" applyBorder="1" applyAlignment="1" applyProtection="1">
      <alignment horizontal="left"/>
      <protection locked="0"/>
    </xf>
    <xf numFmtId="0" fontId="3" fillId="0" borderId="2" xfId="0" applyFont="1" applyBorder="1" applyAlignment="1" applyProtection="1">
      <alignment horizontal="left"/>
      <protection locked="0"/>
    </xf>
    <xf numFmtId="0" fontId="38" fillId="3" borderId="0" xfId="0" applyFont="1" applyFill="1"/>
    <xf numFmtId="0" fontId="27" fillId="3" borderId="0" xfId="0" applyFont="1" applyFill="1" applyAlignment="1">
      <alignment horizontal="left"/>
    </xf>
    <xf numFmtId="49" fontId="22" fillId="0" borderId="0" xfId="0" applyNumberFormat="1" applyFont="1" applyAlignment="1">
      <alignment vertical="center" wrapText="1"/>
    </xf>
    <xf numFmtId="49" fontId="22" fillId="0" borderId="0" xfId="0" applyNumberFormat="1" applyFont="1" applyAlignment="1">
      <alignment horizontal="left" vertical="center" wrapText="1"/>
    </xf>
    <xf numFmtId="0" fontId="28" fillId="0" borderId="0" xfId="0" applyFont="1" applyAlignment="1">
      <alignment vertical="center" wrapText="1"/>
    </xf>
    <xf numFmtId="0" fontId="0" fillId="0" borderId="13" xfId="0" applyBorder="1" applyAlignment="1">
      <alignment horizontal="center"/>
    </xf>
    <xf numFmtId="0" fontId="40" fillId="0" borderId="13" xfId="0" applyFont="1" applyBorder="1" applyAlignment="1">
      <alignment horizontal="center"/>
    </xf>
    <xf numFmtId="0" fontId="40" fillId="0" borderId="13" xfId="0" applyFont="1" applyBorder="1" applyAlignment="1">
      <alignment horizontal="left" shrinkToFit="1"/>
    </xf>
    <xf numFmtId="1" fontId="40" fillId="0" borderId="13" xfId="6" applyNumberFormat="1" applyFont="1" applyFill="1" applyBorder="1" applyAlignment="1">
      <alignment horizontal="center"/>
    </xf>
    <xf numFmtId="0" fontId="41" fillId="0" borderId="13" xfId="0" applyFont="1" applyBorder="1"/>
    <xf numFmtId="0" fontId="41" fillId="0" borderId="13" xfId="0" applyFont="1" applyBorder="1" applyAlignment="1">
      <alignment vertical="top"/>
    </xf>
    <xf numFmtId="0" fontId="40" fillId="0" borderId="13" xfId="0" applyFont="1" applyBorder="1" applyAlignment="1">
      <alignment horizontal="center" vertical="top"/>
    </xf>
    <xf numFmtId="0" fontId="40" fillId="0" borderId="13" xfId="0" applyFont="1" applyBorder="1" applyAlignment="1">
      <alignment horizontal="left" vertical="top" shrinkToFit="1"/>
    </xf>
    <xf numFmtId="0" fontId="41" fillId="0" borderId="13" xfId="0" applyFont="1" applyBorder="1" applyAlignment="1">
      <alignment vertical="center"/>
    </xf>
    <xf numFmtId="0" fontId="40" fillId="0" borderId="13" xfId="0" applyFont="1" applyBorder="1" applyAlignment="1">
      <alignment horizontal="center" vertical="center"/>
    </xf>
    <xf numFmtId="0" fontId="40" fillId="0" borderId="13" xfId="0" applyFont="1" applyBorder="1" applyAlignment="1">
      <alignment horizontal="left" vertical="center" shrinkToFit="1"/>
    </xf>
    <xf numFmtId="166" fontId="42" fillId="0" borderId="0" xfId="0" applyNumberFormat="1" applyFont="1" applyAlignment="1">
      <alignment horizontal="center" vertical="center"/>
    </xf>
    <xf numFmtId="0" fontId="0" fillId="0" borderId="7" xfId="0" applyBorder="1" applyAlignment="1" applyProtection="1">
      <alignment horizontal="left"/>
      <protection hidden="1"/>
    </xf>
    <xf numFmtId="0" fontId="0" fillId="0" borderId="11" xfId="0" applyBorder="1" applyAlignment="1" applyProtection="1">
      <alignment horizontal="left"/>
      <protection hidden="1"/>
    </xf>
    <xf numFmtId="1" fontId="40" fillId="0" borderId="0" xfId="6" applyNumberFormat="1" applyFont="1" applyFill="1" applyBorder="1" applyAlignment="1">
      <alignment horizontal="center"/>
    </xf>
    <xf numFmtId="0" fontId="41" fillId="0" borderId="0" xfId="0" applyFont="1"/>
    <xf numFmtId="1" fontId="40" fillId="0" borderId="7" xfId="6" applyNumberFormat="1" applyFont="1" applyFill="1" applyBorder="1" applyAlignment="1">
      <alignment horizontal="center"/>
    </xf>
    <xf numFmtId="0" fontId="41" fillId="0" borderId="7" xfId="0" applyFont="1" applyBorder="1"/>
    <xf numFmtId="0" fontId="40" fillId="0" borderId="8" xfId="0" applyFont="1" applyBorder="1" applyAlignment="1">
      <alignment horizontal="center"/>
    </xf>
    <xf numFmtId="1" fontId="40" fillId="0" borderId="11" xfId="6" applyNumberFormat="1" applyFont="1" applyFill="1" applyBorder="1" applyAlignment="1">
      <alignment horizontal="center"/>
    </xf>
    <xf numFmtId="0" fontId="41" fillId="0" borderId="11" xfId="0" applyFont="1" applyBorder="1"/>
    <xf numFmtId="0" fontId="18" fillId="0" borderId="0" xfId="0" applyFont="1" applyAlignment="1" applyProtection="1">
      <alignment horizontal="left"/>
      <protection hidden="1"/>
    </xf>
    <xf numFmtId="9" fontId="40" fillId="0" borderId="13" xfId="6" applyFont="1" applyFill="1" applyBorder="1" applyAlignment="1">
      <alignment horizontal="center"/>
    </xf>
    <xf numFmtId="9" fontId="40" fillId="0" borderId="13" xfId="6" applyFont="1" applyFill="1" applyBorder="1" applyAlignment="1">
      <alignment horizontal="center" vertical="top"/>
    </xf>
    <xf numFmtId="0" fontId="36" fillId="0" borderId="0" xfId="0" applyFont="1" applyAlignment="1">
      <alignment horizontal="left" vertical="center" wrapText="1"/>
    </xf>
    <xf numFmtId="0" fontId="17" fillId="0" borderId="0" xfId="0" applyFont="1" applyAlignment="1">
      <alignment horizontal="center" vertical="center"/>
    </xf>
    <xf numFmtId="0" fontId="44" fillId="0" borderId="0" xfId="0" applyFont="1" applyAlignment="1">
      <alignment vertical="center"/>
    </xf>
    <xf numFmtId="0" fontId="17" fillId="0" borderId="9" xfId="0" applyFont="1" applyBorder="1" applyAlignment="1">
      <alignment vertical="center" wrapText="1"/>
    </xf>
    <xf numFmtId="0" fontId="17" fillId="0" borderId="5" xfId="0" applyFont="1" applyBorder="1" applyAlignment="1">
      <alignment vertical="center" wrapText="1"/>
    </xf>
    <xf numFmtId="0" fontId="17" fillId="0" borderId="0" xfId="0" applyFont="1"/>
    <xf numFmtId="0" fontId="17" fillId="0" borderId="0" xfId="0" applyFont="1" applyAlignment="1">
      <alignment wrapText="1"/>
    </xf>
    <xf numFmtId="0" fontId="46" fillId="0" borderId="0" xfId="0" applyFont="1" applyAlignment="1">
      <alignment vertical="center" wrapText="1"/>
    </xf>
    <xf numFmtId="0" fontId="36" fillId="0" borderId="0" xfId="0" applyFont="1" applyAlignment="1">
      <alignment vertical="center" wrapText="1"/>
    </xf>
    <xf numFmtId="49" fontId="36" fillId="0" borderId="0" xfId="0" applyNumberFormat="1" applyFont="1" applyAlignment="1">
      <alignment vertical="center" wrapText="1"/>
    </xf>
    <xf numFmtId="0" fontId="47" fillId="0" borderId="0" xfId="0" applyFont="1" applyAlignment="1">
      <alignment vertical="center"/>
    </xf>
    <xf numFmtId="0" fontId="28" fillId="0" borderId="0" xfId="0" applyFont="1" applyAlignment="1">
      <alignment vertical="center"/>
    </xf>
    <xf numFmtId="0" fontId="48" fillId="0" borderId="0" xfId="0" applyFont="1"/>
    <xf numFmtId="0" fontId="22" fillId="0" borderId="0" xfId="0" applyFont="1" applyAlignment="1">
      <alignment horizontal="left" vertical="top" indent="1"/>
    </xf>
    <xf numFmtId="0" fontId="10" fillId="0" borderId="0" xfId="0" applyFont="1" applyAlignment="1">
      <alignment horizontal="left" vertical="center" wrapText="1"/>
    </xf>
    <xf numFmtId="0" fontId="49" fillId="0" borderId="0" xfId="0" applyFont="1"/>
    <xf numFmtId="0" fontId="49" fillId="0" borderId="13" xfId="0" applyFont="1" applyBorder="1" applyAlignment="1">
      <alignment vertical="top"/>
    </xf>
    <xf numFmtId="0" fontId="40" fillId="0" borderId="0" xfId="0" applyFont="1" applyAlignment="1">
      <alignment horizontal="center"/>
    </xf>
    <xf numFmtId="0" fontId="40" fillId="0" borderId="5" xfId="0" applyFont="1" applyBorder="1" applyAlignment="1">
      <alignment horizontal="center"/>
    </xf>
    <xf numFmtId="0" fontId="52" fillId="0" borderId="0" xfId="0" applyFont="1"/>
    <xf numFmtId="0" fontId="17" fillId="0" borderId="0" xfId="0" applyFont="1" applyAlignment="1">
      <alignment horizontal="left" vertical="center" wrapText="1"/>
    </xf>
    <xf numFmtId="0" fontId="17" fillId="0" borderId="0" xfId="0" applyFont="1" applyAlignment="1">
      <alignment vertical="center" wrapText="1"/>
    </xf>
    <xf numFmtId="9" fontId="53" fillId="0" borderId="13" xfId="6" applyFont="1" applyFill="1" applyBorder="1" applyAlignment="1">
      <alignment horizontal="center"/>
    </xf>
    <xf numFmtId="9" fontId="53" fillId="0" borderId="13" xfId="6" applyFont="1" applyFill="1" applyBorder="1" applyAlignment="1">
      <alignment horizontal="center" vertical="top"/>
    </xf>
    <xf numFmtId="0" fontId="53" fillId="0" borderId="13" xfId="0" applyFont="1" applyBorder="1" applyAlignment="1">
      <alignment vertical="top"/>
    </xf>
    <xf numFmtId="0" fontId="52" fillId="0" borderId="13" xfId="0" applyFont="1" applyBorder="1"/>
    <xf numFmtId="0" fontId="0" fillId="0" borderId="13" xfId="0" applyBorder="1" applyAlignment="1">
      <alignment horizontal="left"/>
    </xf>
    <xf numFmtId="0" fontId="44" fillId="0" borderId="0" xfId="0" applyFont="1" applyAlignment="1">
      <alignment vertical="center" wrapText="1"/>
    </xf>
    <xf numFmtId="165" fontId="17" fillId="0" borderId="0" xfId="0" applyNumberFormat="1" applyFont="1" applyAlignment="1">
      <alignment horizontal="right" vertical="center"/>
    </xf>
    <xf numFmtId="164" fontId="17" fillId="0" borderId="0" xfId="0" applyNumberFormat="1" applyFont="1" applyAlignment="1">
      <alignment horizontal="right" vertical="center"/>
    </xf>
    <xf numFmtId="0" fontId="17" fillId="0" borderId="0" xfId="0" applyFont="1" applyAlignment="1">
      <alignment horizontal="left" wrapText="1"/>
    </xf>
    <xf numFmtId="49" fontId="17" fillId="0" borderId="0" xfId="0" applyNumberFormat="1" applyFont="1" applyAlignment="1">
      <alignment vertical="center" wrapText="1"/>
    </xf>
    <xf numFmtId="0" fontId="52" fillId="0" borderId="13" xfId="0" applyFont="1" applyBorder="1" applyAlignment="1">
      <alignment horizontal="left"/>
    </xf>
    <xf numFmtId="0" fontId="17" fillId="0" borderId="0" xfId="0" applyFont="1" applyAlignment="1">
      <alignment horizontal="left" wrapText="1"/>
    </xf>
    <xf numFmtId="0" fontId="17" fillId="0" borderId="0" xfId="0" applyFont="1" applyAlignment="1">
      <alignment horizontal="left" vertical="center" wrapText="1"/>
    </xf>
    <xf numFmtId="0" fontId="17" fillId="0" borderId="0" xfId="0" applyFont="1" applyAlignment="1">
      <alignment vertical="center" wrapText="1"/>
    </xf>
    <xf numFmtId="0" fontId="45" fillId="0" borderId="0" xfId="0" applyFont="1" applyAlignment="1">
      <alignment horizontal="justify" vertical="center" wrapText="1"/>
    </xf>
    <xf numFmtId="0" fontId="17" fillId="0" borderId="0" xfId="0" applyFont="1" applyAlignment="1">
      <alignment horizontal="justify" vertical="center" wrapText="1"/>
    </xf>
    <xf numFmtId="0" fontId="17" fillId="0" borderId="5" xfId="0" applyFont="1" applyBorder="1" applyAlignment="1">
      <alignment horizontal="left" vertical="center" wrapText="1"/>
    </xf>
    <xf numFmtId="0" fontId="17" fillId="0" borderId="9" xfId="0" applyFont="1" applyBorder="1" applyAlignment="1">
      <alignment horizontal="left" vertical="center" wrapText="1"/>
    </xf>
    <xf numFmtId="0" fontId="17" fillId="0" borderId="5" xfId="0" applyFont="1" applyBorder="1" applyAlignment="1">
      <alignment vertical="center" wrapText="1"/>
    </xf>
    <xf numFmtId="0" fontId="17" fillId="0" borderId="9" xfId="0" applyFont="1" applyBorder="1" applyAlignment="1">
      <alignment vertical="center" wrapText="1"/>
    </xf>
    <xf numFmtId="0" fontId="17" fillId="0" borderId="11" xfId="0" applyFont="1" applyBorder="1" applyAlignment="1">
      <alignment vertical="center" wrapText="1"/>
    </xf>
    <xf numFmtId="0" fontId="36" fillId="0" borderId="5" xfId="0" applyFont="1" applyBorder="1" applyAlignment="1">
      <alignment horizontal="left" vertical="center" wrapText="1"/>
    </xf>
    <xf numFmtId="0" fontId="36" fillId="0" borderId="0" xfId="0" applyFont="1" applyAlignment="1">
      <alignment horizontal="left" vertical="center" wrapText="1"/>
    </xf>
    <xf numFmtId="0" fontId="36" fillId="0" borderId="9" xfId="0" applyFont="1" applyBorder="1" applyAlignment="1">
      <alignment horizontal="left" vertical="center" wrapText="1"/>
    </xf>
    <xf numFmtId="0" fontId="17" fillId="0" borderId="5" xfId="0" applyFont="1" applyBorder="1" applyAlignment="1">
      <alignment horizontal="left" wrapText="1"/>
    </xf>
    <xf numFmtId="0" fontId="43" fillId="0" borderId="0" xfId="0" applyFont="1" applyAlignment="1">
      <alignment horizontal="center" vertical="center" wrapText="1"/>
    </xf>
    <xf numFmtId="0" fontId="36" fillId="0" borderId="0" xfId="0" applyFont="1" applyAlignment="1">
      <alignment vertical="center" wrapText="1"/>
    </xf>
    <xf numFmtId="0" fontId="36" fillId="0" borderId="0" xfId="0" applyFont="1" applyAlignment="1">
      <alignment horizontal="center" vertical="center" wrapText="1"/>
    </xf>
    <xf numFmtId="0" fontId="17" fillId="0" borderId="10" xfId="0" applyFont="1" applyBorder="1" applyAlignment="1">
      <alignment vertical="center" wrapText="1"/>
    </xf>
    <xf numFmtId="0" fontId="17" fillId="0" borderId="12" xfId="0" applyFont="1" applyBorder="1" applyAlignment="1">
      <alignment vertical="center" wrapText="1"/>
    </xf>
    <xf numFmtId="0" fontId="43" fillId="0" borderId="6" xfId="0" applyFont="1" applyBorder="1" applyAlignment="1">
      <alignment vertical="center" wrapText="1"/>
    </xf>
    <xf numFmtId="0" fontId="43" fillId="0" borderId="7" xfId="0" applyFont="1" applyBorder="1" applyAlignment="1">
      <alignment vertical="center" wrapText="1"/>
    </xf>
    <xf numFmtId="0" fontId="43" fillId="0" borderId="8" xfId="0" applyFont="1" applyBorder="1" applyAlignment="1">
      <alignment vertical="center" wrapText="1"/>
    </xf>
    <xf numFmtId="0" fontId="21" fillId="0" borderId="0" xfId="0" applyFont="1" applyAlignment="1">
      <alignment horizontal="center" vertical="center" wrapText="1"/>
    </xf>
    <xf numFmtId="0" fontId="33" fillId="0" borderId="0" xfId="0" applyFont="1" applyAlignment="1">
      <alignment horizontal="center" vertical="center" wrapText="1"/>
    </xf>
    <xf numFmtId="0" fontId="33" fillId="0" borderId="0" xfId="0" applyFont="1" applyAlignment="1">
      <alignment horizontal="left" vertical="center" wrapText="1"/>
    </xf>
    <xf numFmtId="0" fontId="22" fillId="0" borderId="0" xfId="0" applyFont="1" applyAlignment="1">
      <alignment horizontal="left" vertical="center" wrapText="1"/>
    </xf>
    <xf numFmtId="0" fontId="30" fillId="0" borderId="14" xfId="0" applyFont="1" applyBorder="1" applyAlignment="1">
      <alignment horizontal="left" vertical="center" wrapText="1"/>
    </xf>
    <xf numFmtId="0" fontId="30" fillId="0" borderId="15" xfId="0" applyFont="1" applyBorder="1" applyAlignment="1">
      <alignment horizontal="left" vertical="center" wrapText="1"/>
    </xf>
    <xf numFmtId="0" fontId="22" fillId="0" borderId="0" xfId="0" applyFont="1" applyAlignment="1">
      <alignment vertical="center" wrapText="1"/>
    </xf>
    <xf numFmtId="0" fontId="33" fillId="0" borderId="0" xfId="0" applyFont="1" applyAlignment="1">
      <alignment vertical="center" wrapText="1"/>
    </xf>
    <xf numFmtId="0" fontId="22" fillId="0" borderId="0" xfId="0" applyFont="1" applyAlignment="1">
      <alignment horizontal="justify" vertical="center" wrapText="1"/>
    </xf>
    <xf numFmtId="0" fontId="33" fillId="0" borderId="0" xfId="0" applyFont="1" applyAlignment="1">
      <alignment horizontal="justify" vertical="center" wrapText="1"/>
    </xf>
    <xf numFmtId="0" fontId="33" fillId="0" borderId="0" xfId="0" applyFont="1" applyAlignment="1">
      <alignment horizontal="justify" vertical="center"/>
    </xf>
    <xf numFmtId="0" fontId="22" fillId="0" borderId="9" xfId="0" applyFont="1" applyBorder="1" applyAlignment="1">
      <alignment horizontal="left" vertical="center" wrapText="1"/>
    </xf>
    <xf numFmtId="0" fontId="39" fillId="0" borderId="5" xfId="0" applyFont="1" applyBorder="1" applyAlignment="1">
      <alignment horizontal="center" vertical="center" wrapText="1"/>
    </xf>
    <xf numFmtId="0" fontId="39" fillId="0" borderId="0" xfId="0" applyFont="1" applyAlignment="1">
      <alignment horizontal="center" vertical="center" wrapText="1"/>
    </xf>
    <xf numFmtId="0" fontId="22" fillId="0" borderId="5" xfId="0" applyFont="1" applyBorder="1" applyAlignment="1">
      <alignment horizontal="justify" vertical="center" wrapText="1"/>
    </xf>
    <xf numFmtId="0" fontId="22" fillId="0" borderId="9" xfId="0" applyFont="1" applyBorder="1" applyAlignment="1">
      <alignment horizontal="justify" vertical="center" wrapText="1"/>
    </xf>
    <xf numFmtId="0" fontId="21" fillId="0" borderId="6" xfId="0" applyFont="1" applyBorder="1" applyAlignment="1">
      <alignment vertical="center" wrapText="1"/>
    </xf>
    <xf numFmtId="0" fontId="21" fillId="0" borderId="7" xfId="0" applyFont="1" applyBorder="1" applyAlignment="1">
      <alignment vertical="center" wrapText="1"/>
    </xf>
    <xf numFmtId="0" fontId="21" fillId="0" borderId="8" xfId="0" applyFont="1" applyBorder="1" applyAlignment="1">
      <alignment vertical="center" wrapText="1"/>
    </xf>
    <xf numFmtId="0" fontId="34" fillId="0" borderId="0" xfId="0" applyFont="1" applyAlignment="1">
      <alignment horizontal="left" vertical="center" wrapText="1"/>
    </xf>
    <xf numFmtId="0" fontId="29" fillId="0" borderId="0" xfId="0" applyFont="1" applyAlignment="1">
      <alignment vertical="center" wrapText="1"/>
    </xf>
    <xf numFmtId="0" fontId="31" fillId="0" borderId="0" xfId="0" applyFont="1" applyAlignment="1">
      <alignment horizontal="left" vertical="center" wrapText="1"/>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5" xfId="0" applyFont="1" applyBorder="1" applyAlignment="1">
      <alignment vertical="center" wrapText="1"/>
    </xf>
    <xf numFmtId="0" fontId="22" fillId="0" borderId="9" xfId="0" applyFont="1" applyBorder="1" applyAlignment="1">
      <alignment vertical="center" wrapText="1"/>
    </xf>
    <xf numFmtId="0" fontId="22" fillId="0" borderId="5" xfId="0" applyFont="1" applyBorder="1" applyAlignment="1">
      <alignment horizontal="left"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36" fillId="0" borderId="0" xfId="0" applyFont="1" applyAlignment="1">
      <alignment horizontal="justify" vertical="center" wrapText="1"/>
    </xf>
    <xf numFmtId="0" fontId="36" fillId="0" borderId="0" xfId="0" applyFont="1" applyAlignment="1">
      <alignment horizontal="left" wrapText="1"/>
    </xf>
    <xf numFmtId="0" fontId="35" fillId="0" borderId="0" xfId="0" applyFont="1" applyAlignment="1">
      <alignment horizontal="justify" vertical="center" wrapText="1"/>
    </xf>
    <xf numFmtId="0" fontId="36" fillId="0" borderId="0" xfId="0" applyFont="1" applyAlignment="1">
      <alignment horizontal="left" vertical="top" wrapText="1"/>
    </xf>
    <xf numFmtId="0" fontId="17" fillId="0" borderId="0" xfId="0" applyFont="1" applyAlignment="1">
      <alignment horizontal="center" wrapText="1"/>
    </xf>
    <xf numFmtId="0" fontId="22" fillId="0" borderId="0" xfId="0" applyFont="1" applyAlignment="1">
      <alignment horizontal="left" wrapText="1"/>
    </xf>
    <xf numFmtId="0" fontId="21" fillId="0" borderId="0" xfId="0" applyFont="1" applyAlignment="1">
      <alignment horizontal="center" wrapText="1"/>
    </xf>
    <xf numFmtId="0" fontId="33" fillId="0" borderId="0" xfId="0" applyFont="1" applyAlignment="1">
      <alignment horizontal="left" wrapText="1"/>
    </xf>
    <xf numFmtId="0" fontId="22" fillId="0" borderId="0" xfId="0" applyFont="1" applyAlignment="1">
      <alignment horizontal="center" wrapText="1"/>
    </xf>
    <xf numFmtId="0" fontId="31" fillId="0" borderId="0" xfId="0" applyFont="1" applyAlignment="1">
      <alignment horizontal="justify" vertical="center" wrapText="1"/>
    </xf>
    <xf numFmtId="0" fontId="1" fillId="0" borderId="0" xfId="0" applyFont="1" applyAlignment="1">
      <alignment horizontal="left" vertical="center" wrapText="1"/>
    </xf>
  </cellXfs>
  <cellStyles count="7">
    <cellStyle name="Comma 2" xfId="3" xr:uid="{00000000-0005-0000-0000-000000000000}"/>
    <cellStyle name="Comma 3 2" xfId="4" xr:uid="{00000000-0005-0000-0000-000001000000}"/>
    <cellStyle name="Hyperlink" xfId="5" builtinId="8"/>
    <cellStyle name="Normal" xfId="0" builtinId="0"/>
    <cellStyle name="Normal 2" xfId="2" xr:uid="{00000000-0005-0000-0000-000004000000}"/>
    <cellStyle name="Normal 2 2" xfId="1" xr:uid="{00000000-0005-0000-0000-000005000000}"/>
    <cellStyle name="Percent" xfId="6" builtinId="5"/>
  </cellStyles>
  <dxfs count="0"/>
  <tableStyles count="0" defaultTableStyle="TableStyleMedium2" defaultPivotStyle="PivotStyleLight16"/>
  <colors>
    <mruColors>
      <color rgb="FF1F4E78"/>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390524</xdr:colOff>
      <xdr:row>0</xdr:row>
      <xdr:rowOff>28575</xdr:rowOff>
    </xdr:from>
    <xdr:ext cx="7725709" cy="31317804"/>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90524" y="28575"/>
          <a:ext cx="7725709" cy="31317804"/>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p>
          <a:r>
            <a:rPr lang="en-GB" sz="1100" b="1">
              <a:solidFill>
                <a:schemeClr val="dk1"/>
              </a:solidFill>
              <a:effectLst/>
              <a:latin typeface="+mn-lt"/>
              <a:ea typeface="+mn-ea"/>
              <a:cs typeface="+mn-cs"/>
            </a:rPr>
            <a:t>NOT FOR RELEASE, PUBLICATION OR DISTRIBUTION, DIRECTLY OR INDIRECTLY IN OR INTO THE UNITED STATES OR IN ANY OTHER JURISDICTION IN WHICH SUCH RELEASE, PUBLICATION OR DISTRIBUTION WOULD BE PROHIBITED BY APPLICABLE LAW</a:t>
          </a:r>
          <a:endParaRPr lang="en-US" sz="1100">
            <a:solidFill>
              <a:schemeClr val="dk1"/>
            </a:solidFill>
            <a:effectLst/>
            <a:latin typeface="+mn-lt"/>
            <a:ea typeface="+mn-ea"/>
            <a:cs typeface="+mn-cs"/>
          </a:endParaRPr>
        </a:p>
        <a:p>
          <a:r>
            <a:rPr lang="en-GB" sz="1100" b="1">
              <a:solidFill>
                <a:schemeClr val="dk1"/>
              </a:solidFill>
              <a:effectLst/>
              <a:latin typeface="+mn-lt"/>
              <a:ea typeface="+mn-ea"/>
              <a:cs typeface="+mn-cs"/>
            </a:rPr>
            <a:t>Disclaimer</a:t>
          </a:r>
          <a:endParaRPr lang="en-US" sz="1100">
            <a:solidFill>
              <a:schemeClr val="dk1"/>
            </a:solidFill>
            <a:effectLst/>
            <a:latin typeface="+mn-lt"/>
            <a:ea typeface="+mn-ea"/>
            <a:cs typeface="+mn-cs"/>
          </a:endParaRPr>
        </a:p>
        <a:p>
          <a:r>
            <a:rPr lang="en-GB" sz="1100" i="1">
              <a:solidFill>
                <a:schemeClr val="dk1"/>
              </a:solidFill>
              <a:effectLst/>
              <a:latin typeface="+mn-lt"/>
              <a:ea typeface="+mn-ea"/>
              <a:cs typeface="+mn-cs"/>
            </a:rPr>
            <a:t>Unless otherwise defined herein, words and expressions defined in the</a:t>
          </a:r>
          <a:r>
            <a:rPr lang="en-US" sz="1100" i="1">
              <a:solidFill>
                <a:schemeClr val="dk1"/>
              </a:solidFill>
              <a:effectLst/>
              <a:latin typeface="+mn-lt"/>
              <a:ea typeface="+mn-ea"/>
              <a:cs typeface="+mn-cs"/>
            </a:rPr>
            <a:t> Preliminary</a:t>
          </a:r>
          <a:r>
            <a:rPr lang="en-GB" sz="1100" i="1">
              <a:solidFill>
                <a:schemeClr val="dk1"/>
              </a:solidFill>
              <a:effectLst/>
              <a:latin typeface="+mn-lt"/>
              <a:ea typeface="+mn-ea"/>
              <a:cs typeface="+mn-cs"/>
            </a:rPr>
            <a:t> Exchange Offer Memorandum dated </a:t>
          </a:r>
          <a:r>
            <a:rPr lang="en-US" sz="1100" i="1">
              <a:solidFill>
                <a:schemeClr val="dk1"/>
              </a:solidFill>
              <a:effectLst/>
              <a:latin typeface="+mn-lt"/>
              <a:ea typeface="+mn-ea"/>
              <a:cs typeface="+mn-cs"/>
            </a:rPr>
            <a:t>on or around </a:t>
          </a:r>
          <a:r>
            <a:rPr lang="en-US" sz="1100" b="1" i="1">
              <a:solidFill>
                <a:schemeClr val="dk1"/>
              </a:solidFill>
              <a:effectLst/>
              <a:latin typeface="+mn-lt"/>
              <a:ea typeface="+mn-ea"/>
              <a:cs typeface="+mn-cs"/>
            </a:rPr>
            <a:t>26 March </a:t>
          </a:r>
          <a:r>
            <a:rPr lang="en-GB" sz="1100" b="1" i="1">
              <a:solidFill>
                <a:schemeClr val="dk1"/>
              </a:solidFill>
              <a:effectLst/>
              <a:latin typeface="+mn-lt"/>
              <a:ea typeface="+mn-ea"/>
              <a:cs typeface="+mn-cs"/>
            </a:rPr>
            <a:t>2026</a:t>
          </a:r>
          <a:r>
            <a:rPr lang="en-GB" sz="1100" i="1">
              <a:solidFill>
                <a:schemeClr val="dk1"/>
              </a:solidFill>
              <a:effectLst/>
              <a:latin typeface="+mn-lt"/>
              <a:ea typeface="+mn-ea"/>
              <a:cs typeface="+mn-cs"/>
            </a:rPr>
            <a:t> (the “</a:t>
          </a:r>
          <a:r>
            <a:rPr lang="en-GB" sz="1100" b="1" i="1">
              <a:solidFill>
                <a:schemeClr val="dk1"/>
              </a:solidFill>
              <a:effectLst/>
              <a:latin typeface="+mn-lt"/>
              <a:ea typeface="+mn-ea"/>
              <a:cs typeface="+mn-cs"/>
            </a:rPr>
            <a:t>Preliminary Exchange Offer Memorandum</a:t>
          </a:r>
          <a:r>
            <a:rPr lang="en-GB" sz="1100" i="1">
              <a:solidFill>
                <a:schemeClr val="dk1"/>
              </a:solidFill>
              <a:effectLst/>
              <a:latin typeface="+mn-lt"/>
              <a:ea typeface="+mn-ea"/>
              <a:cs typeface="+mn-cs"/>
            </a:rPr>
            <a:t>”) shall have the same meaning when used herein.</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This </a:t>
          </a:r>
          <a:r>
            <a:rPr lang="en-US" sz="1100">
              <a:solidFill>
                <a:schemeClr val="dk1"/>
              </a:solidFill>
              <a:effectLst/>
              <a:latin typeface="+mn-lt"/>
              <a:ea typeface="+mn-ea"/>
              <a:cs typeface="+mn-cs"/>
            </a:rPr>
            <a:t>document (in </a:t>
          </a:r>
          <a:r>
            <a:rPr lang="en-GB" sz="1100">
              <a:solidFill>
                <a:schemeClr val="dk1"/>
              </a:solidFill>
              <a:effectLst/>
              <a:latin typeface="+mn-lt"/>
              <a:ea typeface="+mn-ea"/>
              <a:cs typeface="+mn-cs"/>
            </a:rPr>
            <a:t>excel format) does not constitute an early redemption of the following 7 series of Government Bonds: the Government Bonds Series </a:t>
          </a:r>
          <a:r>
            <a:rPr lang="en-US" sz="1100">
              <a:solidFill>
                <a:schemeClr val="dk1"/>
              </a:solidFill>
              <a:effectLst/>
              <a:latin typeface="+mn-lt"/>
              <a:ea typeface="+mn-ea"/>
              <a:cs typeface="+mn-cs"/>
            </a:rPr>
            <a:t>LB26DA</a:t>
          </a:r>
          <a:r>
            <a:rPr lang="en-GB" sz="1100">
              <a:solidFill>
                <a:schemeClr val="dk1"/>
              </a:solidFill>
              <a:effectLst/>
              <a:latin typeface="+mn-lt"/>
              <a:ea typeface="+mn-ea"/>
              <a:cs typeface="+mn-cs"/>
            </a:rPr>
            <a:t>, the Government Bonds Series LB273A, the Government Bonds Series LB276A, the Government Bonds Series LB27NA, the Government Bonds Series LB27DA, the Government Bonds Series LB284A, and the Government Bonds Series LB286A (collectively, the “</a:t>
          </a:r>
          <a:r>
            <a:rPr lang="en-GB" sz="1100" b="1">
              <a:solidFill>
                <a:schemeClr val="dk1"/>
              </a:solidFill>
              <a:effectLst/>
              <a:latin typeface="+mn-lt"/>
              <a:ea typeface="+mn-ea"/>
              <a:cs typeface="+mn-cs"/>
            </a:rPr>
            <a:t>Source Bonds</a:t>
          </a:r>
          <a:r>
            <a:rPr lang="en-GB" sz="1100">
              <a:solidFill>
                <a:schemeClr val="dk1"/>
              </a:solidFill>
              <a:effectLst/>
              <a:latin typeface="+mn-lt"/>
              <a:ea typeface="+mn-ea"/>
              <a:cs typeface="+mn-cs"/>
            </a:rPr>
            <a:t>”), issued by the Ministry of Finance of the Kingdom of Thailand (the “</a:t>
          </a:r>
          <a:r>
            <a:rPr lang="en-GB" sz="1100" b="1">
              <a:solidFill>
                <a:schemeClr val="dk1"/>
              </a:solidFill>
              <a:effectLst/>
              <a:latin typeface="+mn-lt"/>
              <a:ea typeface="+mn-ea"/>
              <a:cs typeface="+mn-cs"/>
            </a:rPr>
            <a:t>Issuer</a:t>
          </a:r>
          <a:r>
            <a:rPr lang="en-GB" sz="1100">
              <a:solidFill>
                <a:schemeClr val="dk1"/>
              </a:solidFill>
              <a:effectLst/>
              <a:latin typeface="+mn-lt"/>
              <a:ea typeface="+mn-ea"/>
              <a:cs typeface="+mn-cs"/>
            </a:rPr>
            <a:t>”) in the United States, Thailand or any other jurisdiction nor should it or any part of it form the basis of, or be relied upon in any connection with, any contract or commitment whatsoever.  </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This document may not be taken or transmitted or distributed, directly or indirectly, in the United States. This document and other information referred to herein is confidential and is intended only for the exclusive use of the recipients thereof and may not be reproduced (in whole or in part), retransmitted, summarized or distributed by them to any other persons, and doing so may be restricted by law. Under the terms of any proposed invitation to the holders of the Source Bonds to offer to exchange their Source Bonds, there will be no sale of any securities in any state or jurisdiction in which such offer, solicitation or sale would be unlawful prior to qualification under securities laws of such state or jurisdiction. Persons into whose possession this document or such other information comes should inform themselves and observe any such restriction. By receiving and using this document and/or accepting a copy of this document, you agree to be bound by the following limitations and conditions and, in particular, will be taken to have represented, warranted and undertaken that you have read and agree to comply with the contents of this disclaimer including, without limitation, the obligation to keep this document and its contents confidential. This document should not be used to prepare an article for publication in the United States.</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None of Bangkok Bank Public Company Limited, Krung Thai Bank Public Company Limited, Standard Chartered Bank (Thai) Public Company Limited, Siam Commercial Bank Public Company Limited and The Hongkong and Shanghai Banking Corporation Limited, Bangkok Branch (together, the “</a:t>
          </a:r>
          <a:r>
            <a:rPr lang="en-GB" sz="1100" b="1">
              <a:solidFill>
                <a:schemeClr val="dk1"/>
              </a:solidFill>
              <a:effectLst/>
              <a:latin typeface="+mn-lt"/>
              <a:ea typeface="+mn-ea"/>
              <a:cs typeface="+mn-cs"/>
            </a:rPr>
            <a:t>Joint Lead Managers</a:t>
          </a:r>
          <a:r>
            <a:rPr lang="en-GB" sz="1100">
              <a:solidFill>
                <a:schemeClr val="dk1"/>
              </a:solidFill>
              <a:effectLst/>
              <a:latin typeface="+mn-lt"/>
              <a:ea typeface="+mn-ea"/>
              <a:cs typeface="+mn-cs"/>
            </a:rPr>
            <a:t>” or “</a:t>
          </a:r>
          <a:r>
            <a:rPr lang="en-GB" sz="1100" b="1">
              <a:solidFill>
                <a:schemeClr val="dk1"/>
              </a:solidFill>
              <a:effectLst/>
              <a:latin typeface="+mn-lt"/>
              <a:ea typeface="+mn-ea"/>
              <a:cs typeface="+mn-cs"/>
            </a:rPr>
            <a:t>JLMs</a:t>
          </a:r>
          <a:r>
            <a:rPr lang="en-GB" sz="1100">
              <a:solidFill>
                <a:schemeClr val="dk1"/>
              </a:solidFill>
              <a:effectLst/>
              <a:latin typeface="+mn-lt"/>
              <a:ea typeface="+mn-ea"/>
              <a:cs typeface="+mn-cs"/>
            </a:rPr>
            <a:t>”) nor any of their holding companies, subsidiaries, affiliates, associated or controlling persons, nor any of their respective directors, officers, partners, employees, agents, representatives, advisers or legal advisers makes any representation or warranty, express or implied, as to the accuracy or completeness of the information contained in this document or otherwise made available nor as to the reasonableness of any assumption contained herein, and any liability therefore (including in respect of direct, indirect or consequential loss or damage) is expressly disclaimed. Nothing contained herein is, or shall be relied upon as, a promise or representation, whether as to the past or the future and no reliance, in whole or in part, should be placed on the fairness, accuracy, completeness or correctness of the information contained herein. None of the Joint Lead Managers or their subsidiaries or affiliates has independently verified, approved or endorsed the material herein and none of the Joint Lead Managers or their subsidiaries or affiliates undertakes to update or revise any information subsequent to the date hereof, whether as a result of new information, future events or otherwise.  </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The Exchange Offer is not being made and will not be made, directly or indirectly, in or into the United States (as defined in Regulation S under the U.S. Securities Act of 1933, as amended (the “U.S. Securities Act”)). Accordingly, copies of this document, the </a:t>
          </a:r>
          <a:r>
            <a:rPr lang="en-US" sz="1100">
              <a:solidFill>
                <a:schemeClr val="dk1"/>
              </a:solidFill>
              <a:effectLst/>
              <a:latin typeface="+mn-lt"/>
              <a:ea typeface="+mn-ea"/>
              <a:cs typeface="+mn-cs"/>
            </a:rPr>
            <a:t>Preliminary </a:t>
          </a:r>
          <a:r>
            <a:rPr lang="en-GB" sz="1100">
              <a:solidFill>
                <a:schemeClr val="dk1"/>
              </a:solidFill>
              <a:effectLst/>
              <a:latin typeface="+mn-lt"/>
              <a:ea typeface="+mn-ea"/>
              <a:cs typeface="+mn-cs"/>
            </a:rPr>
            <a:t>Exchange Offer Memorandum and any other documents or materials relating to the Exchange Offer are not being, and must not be, directly or indirectly mailed or otherwise transmitted, distributed or forwarded (including, without limitation, by custodians, nominees or trustees) in or into the United States, and the Source Bonds cannot be offered for exchange pursuant to the Exchange Offer from within the United States. Any purported participation in the Exchange Offer resulting directly or indirectly from a violation of these restrictions will be invalid, and any purported offer to exchange made from within the United States or from any agent, fiduciary or other intermediary acting on a non-discretionary basis for a principal giving instructions from within the United States will be invalid and will not be accepted. The Joint Lead Managers will not accept any Electronic Instruction on behalf of any person from or within the United States.</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This document and the </a:t>
          </a:r>
          <a:r>
            <a:rPr lang="en-US" sz="1100">
              <a:solidFill>
                <a:schemeClr val="dk1"/>
              </a:solidFill>
              <a:effectLst/>
              <a:latin typeface="+mn-lt"/>
              <a:ea typeface="+mn-ea"/>
              <a:cs typeface="+mn-cs"/>
            </a:rPr>
            <a:t>Preliminary</a:t>
          </a:r>
          <a:r>
            <a:rPr lang="en-GB" sz="1100">
              <a:solidFill>
                <a:schemeClr val="dk1"/>
              </a:solidFill>
              <a:effectLst/>
              <a:latin typeface="+mn-lt"/>
              <a:ea typeface="+mn-ea"/>
              <a:cs typeface="+mn-cs"/>
            </a:rPr>
            <a:t> Exchange Offer Memorandum are not an offer of securities for sale in the United States. The Source Bonds and the Destination Bonds to be issued pursuant to the Exchange Offer have not been, and will not be, registered under the U.S. Securities Act or the securities laws of any state or jurisdiction of the United States and may not be offered, sold or delivered, directly or indirectly, in the United States, except pursuant to an exemption from, or in a transaction not subject to, the registration requirements of the U.S. Securities Act and applicable state or local securities laws. The purpose of this document and the </a:t>
          </a:r>
          <a:r>
            <a:rPr lang="en-US" sz="1100">
              <a:solidFill>
                <a:schemeClr val="dk1"/>
              </a:solidFill>
              <a:effectLst/>
              <a:latin typeface="+mn-lt"/>
              <a:ea typeface="+mn-ea"/>
              <a:cs typeface="+mn-cs"/>
            </a:rPr>
            <a:t>Preliminary </a:t>
          </a:r>
          <a:r>
            <a:rPr lang="en-GB" sz="1100">
              <a:solidFill>
                <a:schemeClr val="dk1"/>
              </a:solidFill>
              <a:effectLst/>
              <a:latin typeface="+mn-lt"/>
              <a:ea typeface="+mn-ea"/>
              <a:cs typeface="+mn-cs"/>
            </a:rPr>
            <a:t>Exchange Offer Memorandum is limited to the Exchange Offer, and this document and the </a:t>
          </a:r>
          <a:r>
            <a:rPr lang="en-US" sz="1100">
              <a:solidFill>
                <a:schemeClr val="dk1"/>
              </a:solidFill>
              <a:effectLst/>
              <a:latin typeface="+mn-lt"/>
              <a:ea typeface="+mn-ea"/>
              <a:cs typeface="+mn-cs"/>
            </a:rPr>
            <a:t>Preliminary </a:t>
          </a:r>
          <a:r>
            <a:rPr lang="en-GB" sz="1100">
              <a:solidFill>
                <a:schemeClr val="dk1"/>
              </a:solidFill>
              <a:effectLst/>
              <a:latin typeface="+mn-lt"/>
              <a:ea typeface="+mn-ea"/>
              <a:cs typeface="+mn-cs"/>
            </a:rPr>
            <a:t>Exchange Offer Memorandum may not be sent or given to any person other than in an offshore transaction in accordance with Regulation S under the U.S. Securities Act.</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Each Eligible Bondholder participating in the Exchange Offer must represent that it is offering its Source Bonds in an offshore transaction in accordance with Regulation S under the U.S. Securities Act, and each Eligible Bondholder participating in the Exchange Offer must represent that it is not located in the United States, or an agent, fiduciary or other intermediary acting on a non-discretionary basis for a principal giving instructions from within the United States. For the purposes of this paragraph, “United States” means the United States of America, its territories and possessions, any state of the United States of America and the District of Columbia.</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Destination Bonds referred to in this document and the Preliminary Exchange Offer Memorandum are not intended to be offered, sold or otherwise made available and should not be offered, sold or otherwise made available to any retail investor in the European Economic Area ("</a:t>
          </a:r>
          <a:r>
            <a:rPr lang="en-US" sz="1100" b="1">
              <a:solidFill>
                <a:schemeClr val="dk1"/>
              </a:solidFill>
              <a:effectLst/>
              <a:latin typeface="+mn-lt"/>
              <a:ea typeface="+mn-ea"/>
              <a:cs typeface="+mn-cs"/>
            </a:rPr>
            <a:t>EEA</a:t>
          </a:r>
          <a:r>
            <a:rPr lang="en-US" sz="1100">
              <a:solidFill>
                <a:schemeClr val="dk1"/>
              </a:solidFill>
              <a:effectLst/>
              <a:latin typeface="+mn-lt"/>
              <a:ea typeface="+mn-ea"/>
              <a:cs typeface="+mn-cs"/>
            </a:rPr>
            <a:t>")</a:t>
          </a:r>
          <a:r>
            <a:rPr lang="en-GB" sz="1100">
              <a:solidFill>
                <a:schemeClr val="dk1"/>
              </a:solidFill>
              <a:effectLst/>
              <a:latin typeface="+mn-lt"/>
              <a:ea typeface="+mn-ea"/>
              <a:cs typeface="+mn-cs"/>
            </a:rPr>
            <a:t>. For the purposes of this provision:</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(a)	a retail investor means a person who is one (or more) of: (i) a retail client as defined in point (11) of Article 4(1) of Directive 2014/65/EU (as amended) (“</a:t>
          </a:r>
          <a:r>
            <a:rPr lang="en-GB" sz="1100" b="1">
              <a:solidFill>
                <a:schemeClr val="dk1"/>
              </a:solidFill>
              <a:effectLst/>
              <a:latin typeface="+mn-lt"/>
              <a:ea typeface="+mn-ea"/>
              <a:cs typeface="+mn-cs"/>
            </a:rPr>
            <a:t>MIFID II</a:t>
          </a:r>
          <a:r>
            <a:rPr lang="en-GB" sz="1100">
              <a:solidFill>
                <a:schemeClr val="dk1"/>
              </a:solidFill>
              <a:effectLst/>
              <a:latin typeface="+mn-lt"/>
              <a:ea typeface="+mn-ea"/>
              <a:cs typeface="+mn-cs"/>
            </a:rPr>
            <a:t>”)); (ii) a customer within the meaning of Directive 2016/97/EU (the "</a:t>
          </a:r>
          <a:r>
            <a:rPr lang="en-GB" sz="1100" b="1">
              <a:solidFill>
                <a:schemeClr val="dk1"/>
              </a:solidFill>
              <a:effectLst/>
              <a:latin typeface="+mn-lt"/>
              <a:ea typeface="+mn-ea"/>
              <a:cs typeface="+mn-cs"/>
            </a:rPr>
            <a:t>Insurance Distribution Directive</a:t>
          </a:r>
          <a:r>
            <a:rPr lang="en-GB" sz="1100">
              <a:solidFill>
                <a:schemeClr val="dk1"/>
              </a:solidFill>
              <a:effectLst/>
              <a:latin typeface="+mn-lt"/>
              <a:ea typeface="+mn-ea"/>
              <a:cs typeface="+mn-cs"/>
            </a:rPr>
            <a:t>"), where that customer would not qualify as a professional client as defined in point (10) of Article 4(1) of MiFID II; or (iii) not a qualified investor as defined in Regulation (EU) 2017/1129 (“</a:t>
          </a:r>
          <a:r>
            <a:rPr lang="en-GB" sz="1100" b="1">
              <a:solidFill>
                <a:schemeClr val="dk1"/>
              </a:solidFill>
              <a:effectLst/>
              <a:latin typeface="+mn-lt"/>
              <a:ea typeface="+mn-ea"/>
              <a:cs typeface="+mn-cs"/>
            </a:rPr>
            <a:t>Prospectus Regulation</a:t>
          </a:r>
          <a:r>
            <a:rPr lang="en-GB" sz="1100">
              <a:solidFill>
                <a:schemeClr val="dk1"/>
              </a:solidFill>
              <a:effectLst/>
              <a:latin typeface="+mn-lt"/>
              <a:ea typeface="+mn-ea"/>
              <a:cs typeface="+mn-cs"/>
            </a:rPr>
            <a:t>”); and</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(b)	the expression an “</a:t>
          </a:r>
          <a:r>
            <a:rPr lang="en-GB" sz="1100" b="1">
              <a:solidFill>
                <a:schemeClr val="dk1"/>
              </a:solidFill>
              <a:effectLst/>
              <a:latin typeface="+mn-lt"/>
              <a:ea typeface="+mn-ea"/>
              <a:cs typeface="+mn-cs"/>
            </a:rPr>
            <a:t>offer</a:t>
          </a:r>
          <a:r>
            <a:rPr lang="en-GB" sz="1100">
              <a:solidFill>
                <a:schemeClr val="dk1"/>
              </a:solidFill>
              <a:effectLst/>
              <a:latin typeface="+mn-lt"/>
              <a:ea typeface="+mn-ea"/>
              <a:cs typeface="+mn-cs"/>
            </a:rPr>
            <a:t>” includes the communication in any form and by any means of sufficient information on the terms of the offer and the Destination Bonds to be offered so as to enable an investor to decide to purchase or subscribe for the Destination Bonds.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Destination Bonds referred to in this document and the Preliminary Exchange Offer Memorandum are not intended to be offered, sold or otherwise made available to and should not be offered, sold or otherwise made available to any retail investor in the United Kingdom ("</a:t>
          </a:r>
          <a:r>
            <a:rPr lang="en-US" sz="1100" b="1">
              <a:solidFill>
                <a:schemeClr val="dk1"/>
              </a:solidFill>
              <a:effectLst/>
              <a:latin typeface="+mn-lt"/>
              <a:ea typeface="+mn-ea"/>
              <a:cs typeface="+mn-cs"/>
            </a:rPr>
            <a:t>UK</a:t>
          </a:r>
          <a:r>
            <a:rPr lang="en-US" sz="1100">
              <a:solidFill>
                <a:schemeClr val="dk1"/>
              </a:solidFill>
              <a:effectLst/>
              <a:latin typeface="+mn-lt"/>
              <a:ea typeface="+mn-ea"/>
              <a:cs typeface="+mn-cs"/>
            </a:rPr>
            <a:t>"). For the purposes of this provision:</a:t>
          </a:r>
        </a:p>
        <a:p>
          <a:r>
            <a:rPr lang="en-US" sz="1100">
              <a:solidFill>
                <a:schemeClr val="dk1"/>
              </a:solidFill>
              <a:effectLst/>
              <a:latin typeface="+mn-lt"/>
              <a:ea typeface="+mn-ea"/>
              <a:cs typeface="+mn-cs"/>
            </a:rPr>
            <a:t>(a)	the expression retail investor means a person who is neither: (A) a professional client, as defined in point (8) of Article 2(1) of Regulation (EU) No 600/2014 as it forms part of domestic law by virtue of the European Union (Withdrawal) Act 2018; nor (B) a qualified investor as defined in paragraph 15 of Schedule 1 to the Public Offers and Admissions to Trading Regulations 2024; and</a:t>
          </a:r>
        </a:p>
        <a:p>
          <a:r>
            <a:rPr lang="en-US" sz="1100">
              <a:solidFill>
                <a:schemeClr val="dk1"/>
              </a:solidFill>
              <a:effectLst/>
              <a:latin typeface="+mn-lt"/>
              <a:ea typeface="+mn-ea"/>
              <a:cs typeface="+mn-cs"/>
            </a:rPr>
            <a:t>(b)	the expression an “</a:t>
          </a:r>
          <a:r>
            <a:rPr lang="en-US" sz="1100" b="1">
              <a:solidFill>
                <a:schemeClr val="dk1"/>
              </a:solidFill>
              <a:effectLst/>
              <a:latin typeface="+mn-lt"/>
              <a:ea typeface="+mn-ea"/>
              <a:cs typeface="+mn-cs"/>
            </a:rPr>
            <a:t>offer</a:t>
          </a:r>
          <a:r>
            <a:rPr lang="en-US" sz="1100">
              <a:solidFill>
                <a:schemeClr val="dk1"/>
              </a:solidFill>
              <a:effectLst/>
              <a:latin typeface="+mn-lt"/>
              <a:ea typeface="+mn-ea"/>
              <a:cs typeface="+mn-cs"/>
            </a:rPr>
            <a:t>” includes the communication in any form and by any means of sufficient information on the terms of the offer and the Destination Bonds to be offered so as to enable an investor to decide to purchase or subscribe for the Destination Bonds.</a:t>
          </a:r>
        </a:p>
        <a:p>
          <a:r>
            <a:rPr lang="en-GB" sz="1100">
              <a:solidFill>
                <a:schemeClr val="dk1"/>
              </a:solidFill>
              <a:effectLst/>
              <a:latin typeface="+mn-lt"/>
              <a:ea typeface="+mn-ea"/>
              <a:cs typeface="+mn-cs"/>
            </a:rPr>
            <a:t>The offering of the Destination Bonds has not been registered with the Commissione Nazionale per le Società e la Borsa (“</a:t>
          </a:r>
          <a:r>
            <a:rPr lang="en-GB" sz="1100" b="1">
              <a:solidFill>
                <a:schemeClr val="dk1"/>
              </a:solidFill>
              <a:effectLst/>
              <a:latin typeface="+mn-lt"/>
              <a:ea typeface="+mn-ea"/>
              <a:cs typeface="+mn-cs"/>
            </a:rPr>
            <a:t>CONSOB</a:t>
          </a:r>
          <a:r>
            <a:rPr lang="en-GB" sz="1100">
              <a:solidFill>
                <a:schemeClr val="dk1"/>
              </a:solidFill>
              <a:effectLst/>
              <a:latin typeface="+mn-lt"/>
              <a:ea typeface="+mn-ea"/>
              <a:cs typeface="+mn-cs"/>
            </a:rPr>
            <a:t>”) pursuant to Italian laws and regulations. Without prejudice to the paragraph relating to EEA above, save as set out below, no Destination Bonds may be offered, sold, or delivered, nor may copies of this document or the Preliminary Exchange Offer Memorandum or of any other document relating to the Destination Bonds be distributed in the Republic of Italy, except in circumstances which are exempted from the rules on public offerings pursuant to Article 1 of the Prospectus Regulation, Article 34-ter of CONSOB Regulation No. 11971 of 14 May 1999, as amended from time to time, and any applicable Italian law and regulation. Any such offer, sale or delivery of the Destination Bonds or distribution of copies of this document or the Preliminary Exchange Offer Memorandum or any other document relating to the Destination Bonds in the Republic of Italy must be: made through authorised persons (such as investment firms, banks or financial intermediaries permitted to conduct such activities in the Republic of Italy in accordance with Legislative Decree No. 385 of 1 September 1993 </a:t>
          </a:r>
          <a:r>
            <a:rPr lang="en-US" sz="1100">
              <a:solidFill>
                <a:schemeClr val="dk1"/>
              </a:solidFill>
              <a:effectLst/>
              <a:latin typeface="+mn-lt"/>
              <a:ea typeface="+mn-ea"/>
              <a:cs typeface="+mn-cs"/>
            </a:rPr>
            <a:t>(“</a:t>
          </a:r>
          <a:r>
            <a:rPr lang="en-US" sz="1100" b="1">
              <a:solidFill>
                <a:schemeClr val="dk1"/>
              </a:solidFill>
              <a:effectLst/>
              <a:latin typeface="+mn-lt"/>
              <a:ea typeface="+mn-ea"/>
              <a:cs typeface="+mn-cs"/>
            </a:rPr>
            <a:t>Consolidated Banking Act</a:t>
          </a:r>
          <a:r>
            <a:rPr lang="en-US" sz="1100">
              <a:solidFill>
                <a:schemeClr val="dk1"/>
              </a:solidFill>
              <a:effectLst/>
              <a:latin typeface="+mn-lt"/>
              <a:ea typeface="+mn-ea"/>
              <a:cs typeface="+mn-cs"/>
            </a:rPr>
            <a:t>”), Legislative Decree No. 58 of 24 February 1998 ("</a:t>
          </a:r>
          <a:r>
            <a:rPr lang="en-US" sz="1100" b="1">
              <a:solidFill>
                <a:schemeClr val="dk1"/>
              </a:solidFill>
              <a:effectLst/>
              <a:latin typeface="+mn-lt"/>
              <a:ea typeface="+mn-ea"/>
              <a:cs typeface="+mn-cs"/>
            </a:rPr>
            <a:t>Italian Finance Act</a:t>
          </a:r>
          <a:r>
            <a:rPr lang="en-US" sz="1100">
              <a:solidFill>
                <a:schemeClr val="dk1"/>
              </a:solidFill>
              <a:effectLst/>
              <a:latin typeface="+mn-lt"/>
              <a:ea typeface="+mn-ea"/>
              <a:cs typeface="+mn-cs"/>
            </a:rPr>
            <a:t>"), CONSOB Regulation No. 20307 of 15 February 2018 (in each case, as amended from time to time) and any other applicable law and regulation), in compliance with Article 129 of the Consolidated Banking Act, as amended from time to time, and the implementing guidelines of the Bank of Italy, as amended from time to time, </a:t>
          </a:r>
          <a:r>
            <a:rPr lang="en-GB" sz="1100">
              <a:solidFill>
                <a:schemeClr val="dk1"/>
              </a:solidFill>
              <a:effectLst/>
              <a:latin typeface="+mn-lt"/>
              <a:ea typeface="+mn-ea"/>
              <a:cs typeface="+mn-cs"/>
            </a:rPr>
            <a:t>and in compliance with applicable laws and regulations or with requirements imposed by CONSOB, the Bank of Italy or any other Italian authority. </a:t>
          </a:r>
          <a:endParaRPr lang="en-US" sz="1100">
            <a:solidFill>
              <a:schemeClr val="dk1"/>
            </a:solidFill>
            <a:effectLst/>
            <a:latin typeface="+mn-lt"/>
            <a:ea typeface="+mn-ea"/>
            <a:cs typeface="+mn-cs"/>
          </a:endParaRPr>
        </a:p>
        <a:p>
          <a:r>
            <a:rPr lang="en-US" sz="1100" i="1">
              <a:solidFill>
                <a:schemeClr val="dk1"/>
              </a:solidFill>
              <a:effectLst/>
              <a:latin typeface="+mn-lt"/>
              <a:ea typeface="+mn-ea"/>
              <a:cs typeface="+mn-cs"/>
            </a:rPr>
            <a:t>Investors should also note that, in any subsequent distribution of the Destination Bonds in the Republic of Italy, Article 100-bis of the Italian Finance Act may require compliance with the law relating to public offers of securities. Furthermore, where the Destination Bonds are placed either in Italy or abroad solely with "qualified investors" and are then systematically resold on the secondary market at any time in the 12 months following such placing, purchasers of the Destination Bonds who are acting outside of the course of their business or profession may in certain circumstances be entitled to declare such purchase void and, in addition, to claim damages from any authorised person at whose premises the Destination Bonds were purchased. The foregoing applies if resale was made in the absence of a Prospectus (except where the resale was exempted under Article 1, paragraph 4, letters a), b), c), or d) of  the Prospectus Regulation or Article 100, paragraph 1 of the Italian Finance Act).</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This document and the </a:t>
          </a:r>
          <a:r>
            <a:rPr lang="en-US" sz="1100">
              <a:solidFill>
                <a:schemeClr val="dk1"/>
              </a:solidFill>
              <a:effectLst/>
              <a:latin typeface="+mn-lt"/>
              <a:ea typeface="+mn-ea"/>
              <a:cs typeface="+mn-cs"/>
            </a:rPr>
            <a:t>Preliminary </a:t>
          </a:r>
          <a:r>
            <a:rPr lang="en-GB" sz="1100">
              <a:solidFill>
                <a:schemeClr val="dk1"/>
              </a:solidFill>
              <a:effectLst/>
              <a:latin typeface="+mn-lt"/>
              <a:ea typeface="+mn-ea"/>
              <a:cs typeface="+mn-cs"/>
            </a:rPr>
            <a:t>Exchange Offer Memorandum have not been registered as a prospectus with the Monetary Authority of Singapore. Accordingly, this document, the </a:t>
          </a:r>
          <a:r>
            <a:rPr lang="en-US" sz="1100">
              <a:solidFill>
                <a:schemeClr val="dk1"/>
              </a:solidFill>
              <a:effectLst/>
              <a:latin typeface="+mn-lt"/>
              <a:ea typeface="+mn-ea"/>
              <a:cs typeface="+mn-cs"/>
            </a:rPr>
            <a:t>Preliminary </a:t>
          </a:r>
          <a:r>
            <a:rPr lang="en-GB" sz="1100">
              <a:solidFill>
                <a:schemeClr val="dk1"/>
              </a:solidFill>
              <a:effectLst/>
              <a:latin typeface="+mn-lt"/>
              <a:ea typeface="+mn-ea"/>
              <a:cs typeface="+mn-cs"/>
            </a:rPr>
            <a:t>Exchange Offer Memorandum and any other document or material in connection with the offer or sale, or invitation for subscription or purchase, of the Destination Bonds to be issued from time to time by the Issuer pursuant to the Exchange Offer may not be circulated or distributed, nor may the Destination Bonds be offered or sold or caused to be made the subject of an invitation for subscription or purchase, whether directly or indirectly, to any person in Singapore other than (i) to an institutional investor (as defined in Section 4A of the Securities and Futures Act (the "</a:t>
          </a:r>
          <a:r>
            <a:rPr lang="en-GB" sz="1100" b="1">
              <a:solidFill>
                <a:schemeClr val="dk1"/>
              </a:solidFill>
              <a:effectLst/>
              <a:latin typeface="+mn-lt"/>
              <a:ea typeface="+mn-ea"/>
              <a:cs typeface="+mn-cs"/>
            </a:rPr>
            <a:t>SFA</a:t>
          </a:r>
          <a:r>
            <a:rPr lang="en-GB" sz="1100">
              <a:solidFill>
                <a:schemeClr val="dk1"/>
              </a:solidFill>
              <a:effectLst/>
              <a:latin typeface="+mn-lt"/>
              <a:ea typeface="+mn-ea"/>
              <a:cs typeface="+mn-cs"/>
            </a:rPr>
            <a:t>")) pursuant to Section 274 of the SFA, or (ii) to an accredited investor (as defined in Section 4(A) of the SFA) pursuant to and in accordance with the conditions specified in Section 275 of the SFA.</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WARNING: The contents of this document and</a:t>
          </a:r>
          <a:r>
            <a:rPr lang="en-GB" sz="1100">
              <a:solidFill>
                <a:schemeClr val="dk1"/>
              </a:solidFill>
              <a:effectLst/>
              <a:latin typeface="+mn-lt"/>
              <a:ea typeface="+mn-ea"/>
              <a:cs typeface="+mn-cs"/>
            </a:rPr>
            <a:t> the </a:t>
          </a:r>
          <a:r>
            <a:rPr lang="en-US" sz="1100">
              <a:solidFill>
                <a:schemeClr val="dk1"/>
              </a:solidFill>
              <a:effectLst/>
              <a:latin typeface="+mn-lt"/>
              <a:ea typeface="+mn-ea"/>
              <a:cs typeface="+mn-cs"/>
            </a:rPr>
            <a:t>Preliminary </a:t>
          </a:r>
          <a:r>
            <a:rPr lang="en-GB" sz="1100">
              <a:solidFill>
                <a:schemeClr val="dk1"/>
              </a:solidFill>
              <a:effectLst/>
              <a:latin typeface="+mn-lt"/>
              <a:ea typeface="+mn-ea"/>
              <a:cs typeface="+mn-cs"/>
            </a:rPr>
            <a:t>Exchange Offer Memorandum </a:t>
          </a:r>
          <a:r>
            <a:rPr lang="en-US" sz="1100">
              <a:solidFill>
                <a:schemeClr val="dk1"/>
              </a:solidFill>
              <a:effectLst/>
              <a:latin typeface="+mn-lt"/>
              <a:ea typeface="+mn-ea"/>
              <a:cs typeface="+mn-cs"/>
            </a:rPr>
            <a:t>have not been reviewed or approved by or registered with any regulatory authority in Hong Kong. You are advised to exercise caution in relation to the Exchange Offer and the Destination Bonds. If you are in any doubt about any of the contents of this document and</a:t>
          </a:r>
          <a:r>
            <a:rPr lang="en-GB" sz="1100">
              <a:solidFill>
                <a:schemeClr val="dk1"/>
              </a:solidFill>
              <a:effectLst/>
              <a:latin typeface="+mn-lt"/>
              <a:ea typeface="+mn-ea"/>
              <a:cs typeface="+mn-cs"/>
            </a:rPr>
            <a:t> the </a:t>
          </a:r>
          <a:r>
            <a:rPr lang="en-US" sz="1100">
              <a:solidFill>
                <a:schemeClr val="dk1"/>
              </a:solidFill>
              <a:effectLst/>
              <a:latin typeface="+mn-lt"/>
              <a:ea typeface="+mn-ea"/>
              <a:cs typeface="+mn-cs"/>
            </a:rPr>
            <a:t>Preliminary </a:t>
          </a:r>
          <a:r>
            <a:rPr lang="en-GB" sz="1100">
              <a:solidFill>
                <a:schemeClr val="dk1"/>
              </a:solidFill>
              <a:effectLst/>
              <a:latin typeface="+mn-lt"/>
              <a:ea typeface="+mn-ea"/>
              <a:cs typeface="+mn-cs"/>
            </a:rPr>
            <a:t>Exchange Offer Memorandum</a:t>
          </a:r>
          <a:r>
            <a:rPr lang="en-US" sz="1100">
              <a:solidFill>
                <a:schemeClr val="dk1"/>
              </a:solidFill>
              <a:effectLst/>
              <a:latin typeface="+mn-lt"/>
              <a:ea typeface="+mn-ea"/>
              <a:cs typeface="+mn-cs"/>
            </a:rPr>
            <a:t>, you should obtain independent professional advice. The securities referred to in this document and</a:t>
          </a:r>
          <a:r>
            <a:rPr lang="en-GB" sz="1100">
              <a:solidFill>
                <a:schemeClr val="dk1"/>
              </a:solidFill>
              <a:effectLst/>
              <a:latin typeface="+mn-lt"/>
              <a:ea typeface="+mn-ea"/>
              <a:cs typeface="+mn-cs"/>
            </a:rPr>
            <a:t> the </a:t>
          </a:r>
          <a:r>
            <a:rPr lang="en-US" sz="1100">
              <a:solidFill>
                <a:schemeClr val="dk1"/>
              </a:solidFill>
              <a:effectLst/>
              <a:latin typeface="+mn-lt"/>
              <a:ea typeface="+mn-ea"/>
              <a:cs typeface="+mn-cs"/>
            </a:rPr>
            <a:t>Preliminary </a:t>
          </a:r>
          <a:r>
            <a:rPr lang="en-GB" sz="1100">
              <a:solidFill>
                <a:schemeClr val="dk1"/>
              </a:solidFill>
              <a:effectLst/>
              <a:latin typeface="+mn-lt"/>
              <a:ea typeface="+mn-ea"/>
              <a:cs typeface="+mn-cs"/>
            </a:rPr>
            <a:t>Exchange Offer Memorandum</a:t>
          </a:r>
          <a:r>
            <a:rPr lang="en-US" sz="1100">
              <a:solidFill>
                <a:schemeClr val="dk1"/>
              </a:solidFill>
              <a:effectLst/>
              <a:latin typeface="+mn-lt"/>
              <a:ea typeface="+mn-ea"/>
              <a:cs typeface="+mn-cs"/>
            </a:rPr>
            <a:t> have not been offered or sold and will not be offered or sold and this document and</a:t>
          </a:r>
          <a:r>
            <a:rPr lang="en-GB" sz="1100">
              <a:solidFill>
                <a:schemeClr val="dk1"/>
              </a:solidFill>
              <a:effectLst/>
              <a:latin typeface="+mn-lt"/>
              <a:ea typeface="+mn-ea"/>
              <a:cs typeface="+mn-cs"/>
            </a:rPr>
            <a:t> the </a:t>
          </a:r>
          <a:r>
            <a:rPr lang="en-US" sz="1100">
              <a:solidFill>
                <a:schemeClr val="dk1"/>
              </a:solidFill>
              <a:effectLst/>
              <a:latin typeface="+mn-lt"/>
              <a:ea typeface="+mn-ea"/>
              <a:cs typeface="+mn-cs"/>
            </a:rPr>
            <a:t>Preliminary </a:t>
          </a:r>
          <a:r>
            <a:rPr lang="en-GB" sz="1100">
              <a:solidFill>
                <a:schemeClr val="dk1"/>
              </a:solidFill>
              <a:effectLst/>
              <a:latin typeface="+mn-lt"/>
              <a:ea typeface="+mn-ea"/>
              <a:cs typeface="+mn-cs"/>
            </a:rPr>
            <a:t>Exchange Offer Memorandum </a:t>
          </a:r>
          <a:r>
            <a:rPr lang="en-US" sz="1100">
              <a:solidFill>
                <a:schemeClr val="dk1"/>
              </a:solidFill>
              <a:effectLst/>
              <a:latin typeface="+mn-lt"/>
              <a:ea typeface="+mn-ea"/>
              <a:cs typeface="+mn-cs"/>
            </a:rPr>
            <a:t>will be not available in Hong Kong, by means of any document, other than (i) to “professional investors” as defined in the Securities and Futures Ordinance (Cap. 571) of Hong Kong (the “</a:t>
          </a:r>
          <a:r>
            <a:rPr lang="en-US" sz="1100" b="1">
              <a:solidFill>
                <a:schemeClr val="dk1"/>
              </a:solidFill>
              <a:effectLst/>
              <a:latin typeface="+mn-lt"/>
              <a:ea typeface="+mn-ea"/>
              <a:cs typeface="+mn-cs"/>
            </a:rPr>
            <a:t>SFO</a:t>
          </a:r>
          <a:r>
            <a:rPr lang="en-US" sz="1100">
              <a:solidFill>
                <a:schemeClr val="dk1"/>
              </a:solidFill>
              <a:effectLst/>
              <a:latin typeface="+mn-lt"/>
              <a:ea typeface="+mn-ea"/>
              <a:cs typeface="+mn-cs"/>
            </a:rPr>
            <a:t>”) and any rules made under the SFO or (ii) in other circumstances which do not result in the document being a “prospectus” as defined in the Companies (Winding Up and Miscellaneous Provisions) Ordinance (Cap. 32) of Hong Kong (the “</a:t>
          </a:r>
          <a:r>
            <a:rPr lang="en-US" sz="1100" b="1">
              <a:solidFill>
                <a:schemeClr val="dk1"/>
              </a:solidFill>
              <a:effectLst/>
              <a:latin typeface="+mn-lt"/>
              <a:ea typeface="+mn-ea"/>
              <a:cs typeface="+mn-cs"/>
            </a:rPr>
            <a:t>C(WUMP)O</a:t>
          </a:r>
          <a:r>
            <a:rPr lang="en-US" sz="1100">
              <a:solidFill>
                <a:schemeClr val="dk1"/>
              </a:solidFill>
              <a:effectLst/>
              <a:latin typeface="+mn-lt"/>
              <a:ea typeface="+mn-ea"/>
              <a:cs typeface="+mn-cs"/>
            </a:rPr>
            <a:t>”) or which do not constitute an offer to the public within the meaning of the C(WUMP)O.</a:t>
          </a:r>
        </a:p>
        <a:p>
          <a:r>
            <a:rPr lang="en-US" sz="1100">
              <a:solidFill>
                <a:schemeClr val="dk1"/>
              </a:solidFill>
              <a:effectLst/>
              <a:latin typeface="+mn-lt"/>
              <a:ea typeface="+mn-ea"/>
              <a:cs typeface="+mn-cs"/>
            </a:rPr>
            <a:t>No advertisement, invitation or document relating to the Destination Bonds (including this document a</a:t>
          </a:r>
          <a:r>
            <a:rPr lang="en-GB" sz="1100">
              <a:solidFill>
                <a:schemeClr val="dk1"/>
              </a:solidFill>
              <a:effectLst/>
              <a:latin typeface="+mn-lt"/>
              <a:ea typeface="+mn-ea"/>
              <a:cs typeface="+mn-cs"/>
            </a:rPr>
            <a:t>nd the </a:t>
          </a:r>
          <a:r>
            <a:rPr lang="en-US" sz="1100">
              <a:solidFill>
                <a:schemeClr val="dk1"/>
              </a:solidFill>
              <a:effectLst/>
              <a:latin typeface="+mn-lt"/>
              <a:ea typeface="+mn-ea"/>
              <a:cs typeface="+mn-cs"/>
            </a:rPr>
            <a:t>Preliminary </a:t>
          </a:r>
          <a:r>
            <a:rPr lang="en-GB" sz="1100">
              <a:solidFill>
                <a:schemeClr val="dk1"/>
              </a:solidFill>
              <a:effectLst/>
              <a:latin typeface="+mn-lt"/>
              <a:ea typeface="+mn-ea"/>
              <a:cs typeface="+mn-cs"/>
            </a:rPr>
            <a:t>Exchange Offer Memorandum</a:t>
          </a:r>
          <a:r>
            <a:rPr lang="en-US" sz="1100">
              <a:solidFill>
                <a:schemeClr val="dk1"/>
              </a:solidFill>
              <a:effectLst/>
              <a:latin typeface="+mn-lt"/>
              <a:ea typeface="+mn-ea"/>
              <a:cs typeface="+mn-cs"/>
            </a:rPr>
            <a:t>) has been issued or had been in the possession of any entity or person for the purposes of any issue, or will be issued or have been in the possession of any entity or person for the purpose of any issue, whether in Hong Kong or elsewhere, which is directed at, or the contents of which are likely to be accessed or read by, the public of Hong Kong (except if permitted to do so under the securities laws of Hong Kong) other than with respect to Destination Bonds which are or are intended to be disposed of only to persons outside Hong Kong or only to “professional investors” as defined in the SFO and any rules made under the SFO.</a:t>
          </a:r>
        </a:p>
        <a:p>
          <a:r>
            <a:rPr lang="en-GB" sz="1100">
              <a:solidFill>
                <a:schemeClr val="dk1"/>
              </a:solidFill>
              <a:effectLst/>
              <a:latin typeface="+mn-lt"/>
              <a:ea typeface="+mn-ea"/>
              <a:cs typeface="+mn-cs"/>
            </a:rPr>
            <a:t>Any securities or strategies mentioned herein may not be suitable for all investors. Investors and prospective investors in any securities are required to make their own independent investigation and appraisal of the business and financial condition of the Issuer, the nature of the securities and any tax, legal, accounting and economic considerations relevant to the purchase of such securities. </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The Issuer and the Joint Lead Managers (and their respective directors, employees or affiliates) make no representations or recommendations whatsoever regarding this document, the </a:t>
          </a:r>
          <a:r>
            <a:rPr lang="en-US" sz="1100">
              <a:solidFill>
                <a:schemeClr val="dk1"/>
              </a:solidFill>
              <a:effectLst/>
              <a:latin typeface="+mn-lt"/>
              <a:ea typeface="+mn-ea"/>
              <a:cs typeface="+mn-cs"/>
            </a:rPr>
            <a:t>Preliminary </a:t>
          </a:r>
          <a:r>
            <a:rPr lang="en-GB" sz="1100">
              <a:solidFill>
                <a:schemeClr val="dk1"/>
              </a:solidFill>
              <a:effectLst/>
              <a:latin typeface="+mn-lt"/>
              <a:ea typeface="+mn-ea"/>
              <a:cs typeface="+mn-cs"/>
            </a:rPr>
            <a:t>Exchange Offer Memorandum, the Exchange Offer or the Invitation. The Joint Lead Managers are the agents of the Issuer and owe no duty to any Eligible Bondholders.</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None of the Issuer and the Joint Lead Managers makes any recommendation as to whether or not Eligible Bondholders should participate in the Exchange Offer.</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The Exchange Offer does not constitute an offer to exchange or buy the Source Bonds and/or the Destination Bonds in any circumstances in which such offer is unlawful. In those jurisdictions where the securities or other laws or regulations require the Exchange Offer to be made by a licensed broker or dealer, the Exchange Offer shall be deemed to be made on behalf of the Joint Lead Managers or one or more registered brokers or dealers licensed under the laws of such jurisdiction.</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Confirmation of Your Representation:  You have been sent this document at your request and on the basis that:</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1. you are an Eligible Bondholder, currently holding the Source Bonds issued by the Issuer;</a:t>
          </a:r>
        </a:p>
        <a:p>
          <a:r>
            <a:rPr lang="en-US" sz="1100">
              <a:solidFill>
                <a:schemeClr val="dk1"/>
              </a:solidFill>
              <a:effectLst/>
              <a:latin typeface="+mn-lt"/>
              <a:ea typeface="+mn-ea"/>
              <a:cs typeface="+mn-cs"/>
            </a:rPr>
            <a:t>2. you are a person to whom it is lawful to send the Preliminary Exchange Offer Memorandum or to make an invitation to participate in the Exchange Offer under applicable laws;</a:t>
          </a:r>
        </a:p>
        <a:p>
          <a:r>
            <a:rPr lang="en-US" sz="1100">
              <a:solidFill>
                <a:schemeClr val="dk1"/>
              </a:solidFill>
              <a:effectLst/>
              <a:latin typeface="+mn-lt"/>
              <a:ea typeface="+mn-ea"/>
              <a:cs typeface="+mn-cs"/>
            </a:rPr>
            <a:t>3. either (a) (i) you are an Eligible Bondholder and (ii) you are located outside the United States, or (b) (i) you are acting on behalf of an Eligible Bondholder and have been duly authorised to so act and (ii) such Eligible Bondholder has confirmed to you that it is located outside the United States;</a:t>
          </a:r>
        </a:p>
        <a:p>
          <a:r>
            <a:rPr lang="en-US" sz="1100">
              <a:solidFill>
                <a:schemeClr val="dk1"/>
              </a:solidFill>
              <a:effectLst/>
              <a:latin typeface="+mn-lt"/>
              <a:ea typeface="+mn-ea"/>
              <a:cs typeface="+mn-cs"/>
            </a:rPr>
            <a:t>4. you are not located in Singapore or, if you are located in Singapore, you are an Eligible Bondholder and you acknowledge that the Preliminary Exchange Offer Memorandum has not been registered as a prospectus with the Monetary Authority of Singapore and has only been made available to Eligible Bondholders.  Accordingly, you undertake not to circulate or distribute this document, the Preliminary Exchange Offer Memorandum or any offering document or material in relation to the Destination Bonds to any persons in Singapore and not to offer or sell or make the subject of an invitation for subscription or purchase, whether directly or indirectly, the Destination Bonds to any persons in Singapore, other than (i) to an institutional investor (as defined in Section 4A of the Securities and Futures Act 2001 of Singapore (the "</a:t>
          </a:r>
          <a:r>
            <a:rPr lang="en-US" sz="1100" b="1">
              <a:solidFill>
                <a:schemeClr val="dk1"/>
              </a:solidFill>
              <a:effectLst/>
              <a:latin typeface="+mn-lt"/>
              <a:ea typeface="+mn-ea"/>
              <a:cs typeface="+mn-cs"/>
            </a:rPr>
            <a:t>SFA</a:t>
          </a:r>
          <a:r>
            <a:rPr lang="en-US" sz="1100">
              <a:solidFill>
                <a:schemeClr val="dk1"/>
              </a:solidFill>
              <a:effectLst/>
              <a:latin typeface="+mn-lt"/>
              <a:ea typeface="+mn-ea"/>
              <a:cs typeface="+mn-cs"/>
            </a:rPr>
            <a:t>")) pursuant to Section 274 of the SFA or (ii) to an accredited investor (as defined in Section 4(A)) of the SFA) pursuant to and in accordance with the conditions specified in Section 275 of the SFA;</a:t>
          </a:r>
        </a:p>
        <a:p>
          <a:r>
            <a:rPr lang="en-US" sz="1100">
              <a:solidFill>
                <a:schemeClr val="dk1"/>
              </a:solidFill>
              <a:effectLst/>
              <a:latin typeface="+mn-lt"/>
              <a:ea typeface="+mn-ea"/>
              <a:cs typeface="+mn-cs"/>
            </a:rPr>
            <a:t>5. you are not resident or located in Hong Kong or, if you are resident or located in Hong Kong, you are a professional investor as defined in the Securities and Futures Ordinance (Cap. 571) of Hong Kong (“</a:t>
          </a:r>
          <a:r>
            <a:rPr lang="en-US" sz="1100" b="1">
              <a:solidFill>
                <a:schemeClr val="dk1"/>
              </a:solidFill>
              <a:effectLst/>
              <a:latin typeface="+mn-lt"/>
              <a:ea typeface="+mn-ea"/>
              <a:cs typeface="+mn-cs"/>
            </a:rPr>
            <a:t>SFO</a:t>
          </a:r>
          <a:r>
            <a:rPr lang="en-US" sz="1100">
              <a:solidFill>
                <a:schemeClr val="dk1"/>
              </a:solidFill>
              <a:effectLst/>
              <a:latin typeface="+mn-lt"/>
              <a:ea typeface="+mn-ea"/>
              <a:cs typeface="+mn-cs"/>
            </a:rPr>
            <a:t>”) and any rules made under the SFO;</a:t>
          </a:r>
        </a:p>
        <a:p>
          <a:r>
            <a:rPr lang="en-US" sz="1100">
              <a:solidFill>
                <a:schemeClr val="dk1"/>
              </a:solidFill>
              <a:effectLst/>
              <a:latin typeface="+mn-lt"/>
              <a:ea typeface="+mn-ea"/>
              <a:cs typeface="+mn-cs"/>
            </a:rPr>
            <a:t>6. you are not resident or located in a Member State of the European Economic Area (“</a:t>
          </a:r>
          <a:r>
            <a:rPr lang="en-US" sz="1100" b="1">
              <a:solidFill>
                <a:schemeClr val="dk1"/>
              </a:solidFill>
              <a:effectLst/>
              <a:latin typeface="+mn-lt"/>
              <a:ea typeface="+mn-ea"/>
              <a:cs typeface="+mn-cs"/>
            </a:rPr>
            <a:t>EEA</a:t>
          </a:r>
          <a:r>
            <a:rPr lang="en-US" sz="1100">
              <a:solidFill>
                <a:schemeClr val="dk1"/>
              </a:solidFill>
              <a:effectLst/>
              <a:latin typeface="+mn-lt"/>
              <a:ea typeface="+mn-ea"/>
              <a:cs typeface="+mn-cs"/>
            </a:rPr>
            <a:t>”) or, if you are resident or located in a Member State of the EEA, you are not a retail investor and for this purpose the expression “retail investor” means a person who is one (or more) of: </a:t>
          </a:r>
        </a:p>
        <a:p>
          <a:r>
            <a:rPr lang="en-US" sz="1100">
              <a:solidFill>
                <a:schemeClr val="dk1"/>
              </a:solidFill>
              <a:effectLst/>
              <a:latin typeface="+mn-lt"/>
              <a:ea typeface="+mn-ea"/>
              <a:cs typeface="+mn-cs"/>
            </a:rPr>
            <a:t>i.  a retail client as defined in point (11) of Article 4(1) of MIFID II;</a:t>
          </a:r>
        </a:p>
        <a:p>
          <a:r>
            <a:rPr lang="en-US" sz="1100">
              <a:solidFill>
                <a:schemeClr val="dk1"/>
              </a:solidFill>
              <a:effectLst/>
              <a:latin typeface="+mn-lt"/>
              <a:ea typeface="+mn-ea"/>
              <a:cs typeface="+mn-cs"/>
            </a:rPr>
            <a:t>ii. a customer within the meaning of Directive (EU) 2016/97, where that customer would not qualify as a professional client as defined in point (10) of Article 4(1) of MiFID II; or </a:t>
          </a:r>
        </a:p>
        <a:p>
          <a:r>
            <a:rPr lang="en-US" sz="1100">
              <a:solidFill>
                <a:schemeClr val="dk1"/>
              </a:solidFill>
              <a:effectLst/>
              <a:latin typeface="+mn-lt"/>
              <a:ea typeface="+mn-ea"/>
              <a:cs typeface="+mn-cs"/>
            </a:rPr>
            <a:t>iii. not a qualified investor as defined in Regulation (EU) 2017/1129;</a:t>
          </a:r>
        </a:p>
        <a:p>
          <a:r>
            <a:rPr lang="en-US" sz="1100">
              <a:solidFill>
                <a:schemeClr val="dk1"/>
              </a:solidFill>
              <a:effectLst/>
              <a:latin typeface="+mn-lt"/>
              <a:ea typeface="+mn-ea"/>
              <a:cs typeface="+mn-cs"/>
            </a:rPr>
            <a:t>7. you are not resident or located in a the United Kingdom or, if you are resident or located in the United Kingdom, you are not a retail investor and for this purpose the expression “retail investor” means a person who is one (or more) of: </a:t>
          </a:r>
        </a:p>
        <a:p>
          <a:r>
            <a:rPr lang="en-US" sz="1100">
              <a:solidFill>
                <a:schemeClr val="dk1"/>
              </a:solidFill>
              <a:effectLst/>
              <a:latin typeface="+mn-lt"/>
              <a:ea typeface="+mn-ea"/>
              <a:cs typeface="+mn-cs"/>
            </a:rPr>
            <a:t>i. a professional client , as defined in point (8) of Article 2(1) of Regulation (EU) No 600/2014 as it forms part of domestic law by virtue of the European Union (Withdrawal) Act 2018; or</a:t>
          </a:r>
        </a:p>
        <a:p>
          <a:r>
            <a:rPr lang="en-US" sz="1100">
              <a:solidFill>
                <a:schemeClr val="dk1"/>
              </a:solidFill>
              <a:effectLst/>
              <a:latin typeface="+mn-lt"/>
              <a:ea typeface="+mn-ea"/>
              <a:cs typeface="+mn-cs"/>
            </a:rPr>
            <a:t>ii. a qualified investor as defined in paragraph 15 of Schedule 1 to the Public Offers and Admissions to Trading Regulations 2024;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8. you are not located or resident in Italy, or if you are located or resident in Italy, you are an authorised person or are offering to exchange the Source Bonds through an authorised person (such as an investment firm, bank or financial intermediary permitted to conduct such activities in Italy in accordance with Legislative Decree No. 58 of 24 February 1998, as amended, CONSOB Regulation No. 20307 of 15 February 2018, as amended from time to time, and Legislative Decree No. 385 of 1 September 1993, as amended), in compliance with Article 129 of the Consolidated Banking Act, as amended from time to time, and the implementing guidelines of the Bank of Italy, as amended from time to time, and in compliance with applicable laws and regulations or with requirements imposed by CONSOB or any other Italian authority; and</a:t>
          </a:r>
        </a:p>
        <a:p>
          <a:r>
            <a:rPr lang="en-US" sz="1100">
              <a:solidFill>
                <a:schemeClr val="dk1"/>
              </a:solidFill>
              <a:effectLst/>
              <a:latin typeface="+mn-lt"/>
              <a:ea typeface="+mn-ea"/>
              <a:cs typeface="+mn-cs"/>
            </a:rPr>
            <a:t>9. you consent to delivery of this document by electronic transmission.</a:t>
          </a:r>
        </a:p>
        <a:p>
          <a:r>
            <a:rPr lang="en-US" sz="1100">
              <a:solidFill>
                <a:schemeClr val="dk1"/>
              </a:solidFill>
              <a:effectLst/>
              <a:latin typeface="+mn-lt"/>
              <a:ea typeface="+mn-ea"/>
              <a:cs typeface="+mn-cs"/>
            </a:rPr>
            <a:t> </a:t>
          </a:r>
        </a:p>
        <a:p>
          <a:endParaRPr lang="en-GB" sz="1100">
            <a:solidFill>
              <a:schemeClr val="dk1"/>
            </a:solidFill>
            <a:latin typeface="+mn-lt"/>
            <a:ea typeface="+mn-ea"/>
            <a:cs typeface="+mn-cs"/>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bay.com" TargetMode="External"/><Relationship Id="rId1" Type="http://schemas.openxmlformats.org/officeDocument/2006/relationships/hyperlink" Target="mailto:a@b.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L3"/>
  <sheetViews>
    <sheetView tabSelected="1" zoomScale="85" zoomScaleNormal="85" workbookViewId="0">
      <selection activeCell="R14" sqref="R14"/>
    </sheetView>
  </sheetViews>
  <sheetFormatPr defaultColWidth="8.85546875" defaultRowHeight="15" x14ac:dyDescent="0.25"/>
  <sheetData>
    <row r="3" spans="12:12" x14ac:dyDescent="0.25">
      <c r="L3" s="101"/>
    </row>
  </sheetData>
  <sheetProtection algorithmName="SHA-512" hashValue="SI9jqUNqM57mLCM8I9mekjb9Y9O7VYu5RpTCR1nMUClsbEk2rejum+y+avGexQe1ODdWnKZB+Po7R6/xoYJuCA==" saltValue="pNXGVKOqcLVJbAwLQ8cm4g==" spinCount="100000" sheet="1" selectLockedCell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C000"/>
    <pageSetUpPr fitToPage="1"/>
  </sheetPr>
  <dimension ref="A1:L85"/>
  <sheetViews>
    <sheetView showGridLines="0" view="pageBreakPreview" topLeftCell="A14" zoomScale="80" zoomScaleNormal="80" zoomScaleSheetLayoutView="80" workbookViewId="0">
      <selection activeCell="D5" sqref="D5"/>
    </sheetView>
  </sheetViews>
  <sheetFormatPr defaultColWidth="8.85546875" defaultRowHeight="12.75" x14ac:dyDescent="0.2"/>
  <cols>
    <col min="1" max="1" width="8.140625" style="6" customWidth="1"/>
    <col min="2" max="2" width="4.5703125" style="10" customWidth="1"/>
    <col min="3" max="3" width="33.42578125" style="6" customWidth="1"/>
    <col min="4" max="4" width="32.140625" style="7" customWidth="1"/>
    <col min="5" max="5" width="3" style="6" customWidth="1"/>
    <col min="6" max="8" width="8.85546875" style="6"/>
    <col min="9" max="9" width="11.140625" style="6" hidden="1" customWidth="1"/>
    <col min="10" max="15" width="0" style="6" hidden="1" customWidth="1"/>
    <col min="16" max="16384" width="8.85546875" style="6"/>
  </cols>
  <sheetData>
    <row r="1" spans="1:12" ht="18" x14ac:dyDescent="0.25">
      <c r="A1" s="4" t="s">
        <v>41</v>
      </c>
      <c r="B1" s="5"/>
    </row>
    <row r="2" spans="1:12" ht="18" x14ac:dyDescent="0.25">
      <c r="A2" s="4"/>
      <c r="B2" s="5"/>
      <c r="C2" s="8"/>
      <c r="E2" s="9"/>
    </row>
    <row r="3" spans="1:12" x14ac:dyDescent="0.2">
      <c r="C3" s="8" t="s">
        <v>20</v>
      </c>
      <c r="D3" s="57"/>
      <c r="E3" s="9" t="s">
        <v>42</v>
      </c>
    </row>
    <row r="4" spans="1:12" ht="13.5" thickBot="1" x14ac:dyDescent="0.25">
      <c r="C4" s="8" t="s">
        <v>233</v>
      </c>
      <c r="D4" s="57"/>
      <c r="E4" s="9" t="s">
        <v>42</v>
      </c>
    </row>
    <row r="5" spans="1:12" x14ac:dyDescent="0.2">
      <c r="C5" s="8" t="s">
        <v>1029</v>
      </c>
      <c r="D5" s="59"/>
      <c r="E5" s="24" t="s">
        <v>570</v>
      </c>
    </row>
    <row r="6" spans="1:12" ht="13.5" thickBot="1" x14ac:dyDescent="0.25">
      <c r="C6" s="8" t="s">
        <v>567</v>
      </c>
      <c r="D6" s="58"/>
      <c r="E6" s="61" t="s">
        <v>568</v>
      </c>
      <c r="F6" s="8"/>
    </row>
    <row r="7" spans="1:12" x14ac:dyDescent="0.2">
      <c r="C7" s="8"/>
      <c r="D7" s="8"/>
      <c r="E7" s="61" t="s">
        <v>569</v>
      </c>
      <c r="F7" s="8"/>
    </row>
    <row r="8" spans="1:12" x14ac:dyDescent="0.2">
      <c r="A8" s="60" t="s">
        <v>560</v>
      </c>
      <c r="C8" s="8"/>
      <c r="D8" s="8"/>
      <c r="E8" s="54"/>
      <c r="F8" s="8"/>
    </row>
    <row r="9" spans="1:12" x14ac:dyDescent="0.2">
      <c r="A9" s="47" t="s">
        <v>566</v>
      </c>
      <c r="C9" s="8"/>
      <c r="D9" s="8"/>
      <c r="E9" s="9"/>
    </row>
    <row r="10" spans="1:12" x14ac:dyDescent="0.2">
      <c r="A10" s="47" t="s">
        <v>564</v>
      </c>
    </row>
    <row r="11" spans="1:12" x14ac:dyDescent="0.2">
      <c r="A11" s="47" t="s">
        <v>565</v>
      </c>
    </row>
    <row r="12" spans="1:12" x14ac:dyDescent="0.2">
      <c r="A12" s="47" t="s">
        <v>1027</v>
      </c>
    </row>
    <row r="13" spans="1:12" x14ac:dyDescent="0.2">
      <c r="A13" s="47" t="s">
        <v>1026</v>
      </c>
    </row>
    <row r="14" spans="1:12" x14ac:dyDescent="0.2">
      <c r="A14" s="11" t="s">
        <v>6</v>
      </c>
      <c r="B14" s="12"/>
    </row>
    <row r="15" spans="1:12" ht="13.5" thickBot="1" x14ac:dyDescent="0.25">
      <c r="A15" s="11" t="s">
        <v>5</v>
      </c>
      <c r="B15" s="12"/>
    </row>
    <row r="16" spans="1:12" x14ac:dyDescent="0.2">
      <c r="A16" s="11"/>
      <c r="B16" s="10" t="s">
        <v>84</v>
      </c>
      <c r="C16" s="6" t="s">
        <v>1017</v>
      </c>
      <c r="D16" s="42" t="s">
        <v>609</v>
      </c>
      <c r="E16" s="31" t="str">
        <f>IF(AND(LEN(TRIM(CLEAN(D16)))&gt;0,D16="ไทย"),"",IF(AND(LEN(TRIM(CLEAN(D5)))&gt;0,LEN(TRIM(CLEAN(D6)))&gt;0),"","!!!"))</f>
        <v/>
      </c>
      <c r="F16" s="24" t="str">
        <f>IF(E16="!!!","&lt;--- For non-resident investor, pleae fill in LEI and SSA code above","")</f>
        <v/>
      </c>
      <c r="I16" s="7" t="s">
        <v>22</v>
      </c>
      <c r="L16" s="6" t="s">
        <v>22</v>
      </c>
    </row>
    <row r="17" spans="2:12" x14ac:dyDescent="0.2">
      <c r="B17" s="10" t="s">
        <v>47</v>
      </c>
      <c r="C17" s="6" t="s">
        <v>14</v>
      </c>
      <c r="D17" s="40"/>
      <c r="E17" s="31" t="str">
        <f t="shared" ref="E17:E35" si="0">IF(LEN(TRIM(CLEAN(D17)))&gt;0,"","!!!")</f>
        <v>!!!</v>
      </c>
      <c r="I17" s="6" t="s">
        <v>105</v>
      </c>
      <c r="L17" s="6" t="s">
        <v>129</v>
      </c>
    </row>
    <row r="18" spans="2:12" x14ac:dyDescent="0.2">
      <c r="B18" s="10" t="s">
        <v>51</v>
      </c>
      <c r="C18" s="6" t="s">
        <v>15</v>
      </c>
      <c r="D18" s="40"/>
      <c r="E18" s="31" t="str">
        <f t="shared" si="0"/>
        <v>!!!</v>
      </c>
      <c r="I18" s="6" t="s">
        <v>104</v>
      </c>
      <c r="L18" s="6" t="s">
        <v>130</v>
      </c>
    </row>
    <row r="19" spans="2:12" x14ac:dyDescent="0.2">
      <c r="B19" s="10" t="s">
        <v>76</v>
      </c>
      <c r="C19" s="6" t="s">
        <v>21</v>
      </c>
      <c r="D19" s="40"/>
      <c r="E19" s="31"/>
      <c r="I19" s="6" t="s">
        <v>106</v>
      </c>
      <c r="L19" s="6" t="s">
        <v>131</v>
      </c>
    </row>
    <row r="20" spans="2:12" x14ac:dyDescent="0.2">
      <c r="C20" s="6" t="s">
        <v>571</v>
      </c>
      <c r="D20" s="40"/>
      <c r="E20" s="31" t="str">
        <f t="shared" si="0"/>
        <v>!!!</v>
      </c>
      <c r="F20" s="24" t="s">
        <v>1028</v>
      </c>
    </row>
    <row r="21" spans="2:12" x14ac:dyDescent="0.2">
      <c r="B21" s="10" t="s">
        <v>75</v>
      </c>
      <c r="C21" s="6" t="s">
        <v>40</v>
      </c>
      <c r="D21" s="40"/>
      <c r="E21" s="31" t="str">
        <f>IF(LEN(TRIM(CLEAN(D21)))&gt;0,"","!!!")</f>
        <v>!!!</v>
      </c>
      <c r="I21" s="6" t="s">
        <v>108</v>
      </c>
      <c r="L21" s="6" t="s">
        <v>132</v>
      </c>
    </row>
    <row r="22" spans="2:12" x14ac:dyDescent="0.2">
      <c r="B22" s="10" t="s">
        <v>77</v>
      </c>
      <c r="C22" s="6" t="s">
        <v>78</v>
      </c>
      <c r="D22" s="40"/>
      <c r="E22" s="31"/>
      <c r="F22" s="24" t="s">
        <v>522</v>
      </c>
      <c r="I22" s="6" t="s">
        <v>107</v>
      </c>
      <c r="L22" s="6" t="s">
        <v>133</v>
      </c>
    </row>
    <row r="23" spans="2:12" x14ac:dyDescent="0.2">
      <c r="B23" s="10" t="s">
        <v>232</v>
      </c>
      <c r="C23" s="6" t="s">
        <v>231</v>
      </c>
      <c r="D23" s="40"/>
      <c r="E23" s="31"/>
    </row>
    <row r="24" spans="2:12" ht="25.5" x14ac:dyDescent="0.2">
      <c r="B24" s="10" t="s">
        <v>53</v>
      </c>
      <c r="C24" s="36" t="s">
        <v>43</v>
      </c>
      <c r="D24" s="37"/>
      <c r="E24" s="31" t="str">
        <f t="shared" si="0"/>
        <v>!!!</v>
      </c>
      <c r="I24" s="6">
        <v>0</v>
      </c>
      <c r="L24" s="6" t="s">
        <v>134</v>
      </c>
    </row>
    <row r="25" spans="2:12" x14ac:dyDescent="0.2">
      <c r="B25" s="10" t="s">
        <v>54</v>
      </c>
      <c r="C25" s="6" t="s">
        <v>44</v>
      </c>
      <c r="D25" s="32"/>
      <c r="E25" s="31" t="str">
        <f t="shared" si="0"/>
        <v>!!!</v>
      </c>
      <c r="I25" s="6">
        <v>0</v>
      </c>
      <c r="L25" s="6" t="s">
        <v>135</v>
      </c>
    </row>
    <row r="26" spans="2:12" x14ac:dyDescent="0.2">
      <c r="B26" s="10" t="s">
        <v>55</v>
      </c>
      <c r="C26" s="6" t="s">
        <v>45</v>
      </c>
      <c r="D26" s="32"/>
      <c r="E26" s="31" t="str">
        <f t="shared" si="0"/>
        <v>!!!</v>
      </c>
      <c r="I26" s="6">
        <v>0</v>
      </c>
      <c r="L26" s="6" t="s">
        <v>136</v>
      </c>
    </row>
    <row r="27" spans="2:12" x14ac:dyDescent="0.2">
      <c r="B27" s="10" t="s">
        <v>52</v>
      </c>
      <c r="C27" s="6" t="s">
        <v>18</v>
      </c>
      <c r="D27" s="48"/>
      <c r="E27" s="31" t="str">
        <f t="shared" si="0"/>
        <v>!!!</v>
      </c>
      <c r="F27" s="24" t="s">
        <v>230</v>
      </c>
      <c r="I27" s="6" t="s">
        <v>109</v>
      </c>
      <c r="L27" s="6" t="s">
        <v>137</v>
      </c>
    </row>
    <row r="28" spans="2:12" x14ac:dyDescent="0.2">
      <c r="B28" s="10" t="s">
        <v>48</v>
      </c>
      <c r="C28" s="6" t="s">
        <v>7</v>
      </c>
      <c r="D28" s="40"/>
      <c r="E28" s="31" t="str">
        <f t="shared" si="0"/>
        <v>!!!</v>
      </c>
      <c r="I28" s="6" t="s">
        <v>110</v>
      </c>
      <c r="L28" s="6" t="s">
        <v>138</v>
      </c>
    </row>
    <row r="29" spans="2:12" x14ac:dyDescent="0.2">
      <c r="B29" s="10" t="s">
        <v>49</v>
      </c>
      <c r="C29" s="6" t="s">
        <v>8</v>
      </c>
      <c r="D29" s="40"/>
      <c r="E29" s="31" t="str">
        <f t="shared" si="0"/>
        <v>!!!</v>
      </c>
      <c r="I29" s="6" t="s">
        <v>111</v>
      </c>
      <c r="L29" s="6" t="s">
        <v>139</v>
      </c>
    </row>
    <row r="30" spans="2:12" x14ac:dyDescent="0.2">
      <c r="B30" s="10" t="s">
        <v>56</v>
      </c>
      <c r="C30" s="6" t="s">
        <v>9</v>
      </c>
      <c r="D30" s="40"/>
      <c r="E30" s="31" t="str">
        <f t="shared" si="0"/>
        <v>!!!</v>
      </c>
      <c r="I30" s="6" t="s">
        <v>112</v>
      </c>
      <c r="L30" s="6" t="s">
        <v>140</v>
      </c>
    </row>
    <row r="31" spans="2:12" x14ac:dyDescent="0.2">
      <c r="B31" s="10" t="s">
        <v>57</v>
      </c>
      <c r="C31" s="6" t="s">
        <v>10</v>
      </c>
      <c r="D31" s="40" t="s">
        <v>1051</v>
      </c>
      <c r="E31" s="31" t="str">
        <f t="shared" si="0"/>
        <v/>
      </c>
      <c r="I31" s="6" t="s">
        <v>113</v>
      </c>
      <c r="L31" s="6" t="s">
        <v>141</v>
      </c>
    </row>
    <row r="32" spans="2:12" x14ac:dyDescent="0.2">
      <c r="B32" s="10" t="s">
        <v>58</v>
      </c>
      <c r="C32" s="6" t="s">
        <v>572</v>
      </c>
      <c r="D32" s="40"/>
      <c r="E32" s="31" t="str">
        <f t="shared" si="0"/>
        <v>!!!</v>
      </c>
      <c r="I32" s="6" t="s">
        <v>114</v>
      </c>
      <c r="L32" s="6" t="s">
        <v>142</v>
      </c>
    </row>
    <row r="33" spans="1:12" x14ac:dyDescent="0.2">
      <c r="B33" s="10" t="s">
        <v>173</v>
      </c>
      <c r="C33" s="6" t="s">
        <v>11</v>
      </c>
      <c r="D33" s="40"/>
      <c r="E33" s="31" t="str">
        <f t="shared" si="0"/>
        <v>!!!</v>
      </c>
      <c r="I33" s="6" t="s">
        <v>115</v>
      </c>
      <c r="L33" s="6" t="s">
        <v>143</v>
      </c>
    </row>
    <row r="34" spans="1:12" x14ac:dyDescent="0.2">
      <c r="B34" s="10" t="s">
        <v>174</v>
      </c>
      <c r="C34" s="6" t="s">
        <v>12</v>
      </c>
      <c r="D34" s="40"/>
      <c r="E34" s="31" t="str">
        <f t="shared" si="0"/>
        <v>!!!</v>
      </c>
      <c r="I34" s="6" t="s">
        <v>116</v>
      </c>
      <c r="L34" s="6" t="s">
        <v>144</v>
      </c>
    </row>
    <row r="35" spans="1:12" ht="15" x14ac:dyDescent="0.25">
      <c r="B35" s="10" t="s">
        <v>175</v>
      </c>
      <c r="C35" s="6" t="s">
        <v>17</v>
      </c>
      <c r="D35" s="55"/>
      <c r="E35" s="31" t="str">
        <f t="shared" si="0"/>
        <v>!!!</v>
      </c>
      <c r="I35" s="13" t="s">
        <v>117</v>
      </c>
      <c r="L35" s="6" t="s">
        <v>145</v>
      </c>
    </row>
    <row r="36" spans="1:12" ht="13.5" thickBot="1" x14ac:dyDescent="0.25">
      <c r="B36" s="10" t="s">
        <v>50</v>
      </c>
      <c r="C36" s="6" t="s">
        <v>234</v>
      </c>
      <c r="D36" s="41"/>
      <c r="E36" s="31"/>
      <c r="I36" s="6" t="s">
        <v>101</v>
      </c>
      <c r="L36" s="6" t="s">
        <v>146</v>
      </c>
    </row>
    <row r="37" spans="1:12" x14ac:dyDescent="0.2">
      <c r="D37" s="6"/>
      <c r="I37" s="6" t="s">
        <v>102</v>
      </c>
    </row>
    <row r="38" spans="1:12" x14ac:dyDescent="0.2">
      <c r="A38" s="11" t="s">
        <v>29</v>
      </c>
      <c r="B38" s="12"/>
      <c r="D38" s="6"/>
      <c r="I38" s="6" t="s">
        <v>103</v>
      </c>
    </row>
    <row r="39" spans="1:12" ht="13.5" thickBot="1" x14ac:dyDescent="0.25">
      <c r="A39" s="11" t="s">
        <v>46</v>
      </c>
      <c r="B39" s="12"/>
      <c r="D39" s="6"/>
      <c r="I39" s="6" t="s">
        <v>101</v>
      </c>
    </row>
    <row r="40" spans="1:12" x14ac:dyDescent="0.2">
      <c r="B40" s="10" t="s">
        <v>61</v>
      </c>
      <c r="C40" s="6" t="s">
        <v>13</v>
      </c>
      <c r="D40" s="44" t="s">
        <v>519</v>
      </c>
      <c r="E40" s="31" t="str">
        <f>IF(LEFT(D40,1)&lt;&gt;"[","","!!!")</f>
        <v>!!!</v>
      </c>
      <c r="I40" s="6" t="s">
        <v>118</v>
      </c>
      <c r="L40" s="6" t="s">
        <v>147</v>
      </c>
    </row>
    <row r="41" spans="1:12" x14ac:dyDescent="0.2">
      <c r="B41" s="10" t="s">
        <v>85</v>
      </c>
      <c r="C41" s="6" t="s">
        <v>95</v>
      </c>
      <c r="D41" s="40"/>
      <c r="E41" s="31" t="str">
        <f t="shared" ref="E41:E53" si="1">IF(LEN(TRIM(CLEAN(D41)))&gt;0,"","!!!")</f>
        <v>!!!</v>
      </c>
      <c r="I41" s="6" t="s">
        <v>119</v>
      </c>
      <c r="L41" s="6" t="s">
        <v>148</v>
      </c>
    </row>
    <row r="42" spans="1:12" x14ac:dyDescent="0.2">
      <c r="B42" s="10" t="s">
        <v>86</v>
      </c>
      <c r="C42" s="6" t="s">
        <v>96</v>
      </c>
      <c r="D42" s="40"/>
      <c r="E42" s="31" t="str">
        <f t="shared" si="1"/>
        <v>!!!</v>
      </c>
      <c r="I42" s="6" t="s">
        <v>120</v>
      </c>
      <c r="L42" s="6" t="s">
        <v>149</v>
      </c>
    </row>
    <row r="43" spans="1:12" x14ac:dyDescent="0.2">
      <c r="B43" s="10" t="s">
        <v>59</v>
      </c>
      <c r="C43" s="6" t="s">
        <v>31</v>
      </c>
      <c r="D43" s="40"/>
      <c r="E43" s="31" t="str">
        <f t="shared" si="1"/>
        <v>!!!</v>
      </c>
      <c r="I43" s="6" t="s">
        <v>121</v>
      </c>
      <c r="L43" s="6" t="s">
        <v>150</v>
      </c>
    </row>
    <row r="44" spans="1:12" x14ac:dyDescent="0.2">
      <c r="B44" s="10" t="s">
        <v>60</v>
      </c>
      <c r="C44" s="6" t="s">
        <v>32</v>
      </c>
      <c r="D44" s="40"/>
      <c r="E44" s="31" t="str">
        <f t="shared" si="1"/>
        <v>!!!</v>
      </c>
      <c r="I44" s="6" t="s">
        <v>122</v>
      </c>
      <c r="L44" s="6" t="s">
        <v>151</v>
      </c>
    </row>
    <row r="45" spans="1:12" x14ac:dyDescent="0.2">
      <c r="B45" s="10" t="s">
        <v>73</v>
      </c>
      <c r="C45" s="6" t="s">
        <v>19</v>
      </c>
      <c r="D45" s="56" t="str">
        <f>VLOOKUP(CUSTY_NAME,Param!$N$3:$P$103,3,FALSE)</f>
        <v>[BICCODE]</v>
      </c>
      <c r="E45" s="31" t="str">
        <f>IF(LEFT(D45,1)&lt;&gt;"[","","!!!")</f>
        <v>!!!</v>
      </c>
      <c r="I45" s="6" t="s">
        <v>123</v>
      </c>
      <c r="L45" s="6" t="s">
        <v>152</v>
      </c>
    </row>
    <row r="46" spans="1:12" x14ac:dyDescent="0.2">
      <c r="B46" s="10" t="s">
        <v>62</v>
      </c>
      <c r="C46" s="6" t="s">
        <v>33</v>
      </c>
      <c r="D46" s="40"/>
      <c r="E46" s="31" t="str">
        <f t="shared" si="1"/>
        <v>!!!</v>
      </c>
      <c r="I46" s="6" t="s">
        <v>105</v>
      </c>
      <c r="L46" s="6" t="s">
        <v>153</v>
      </c>
    </row>
    <row r="47" spans="1:12" x14ac:dyDescent="0.2">
      <c r="B47" s="10" t="s">
        <v>63</v>
      </c>
      <c r="C47" s="6" t="s">
        <v>34</v>
      </c>
      <c r="D47" s="40"/>
      <c r="E47" s="31" t="str">
        <f t="shared" si="1"/>
        <v>!!!</v>
      </c>
      <c r="I47" s="6" t="s">
        <v>124</v>
      </c>
      <c r="L47" s="6" t="s">
        <v>154</v>
      </c>
    </row>
    <row r="48" spans="1:12" x14ac:dyDescent="0.2">
      <c r="B48" s="10" t="s">
        <v>99</v>
      </c>
      <c r="C48" s="6" t="s">
        <v>100</v>
      </c>
      <c r="D48" s="40"/>
      <c r="E48" s="31" t="str">
        <f t="shared" si="1"/>
        <v>!!!</v>
      </c>
      <c r="I48" s="6" t="s">
        <v>126</v>
      </c>
      <c r="L48" s="6" t="s">
        <v>155</v>
      </c>
    </row>
    <row r="49" spans="1:12" x14ac:dyDescent="0.2">
      <c r="B49" s="10" t="s">
        <v>87</v>
      </c>
      <c r="C49" s="6" t="s">
        <v>91</v>
      </c>
      <c r="D49" s="40"/>
      <c r="E49" s="31" t="str">
        <f t="shared" si="1"/>
        <v>!!!</v>
      </c>
      <c r="I49" s="6" t="s">
        <v>125</v>
      </c>
      <c r="L49" s="6" t="s">
        <v>156</v>
      </c>
    </row>
    <row r="50" spans="1:12" x14ac:dyDescent="0.2">
      <c r="B50" s="10" t="s">
        <v>97</v>
      </c>
      <c r="C50" s="6" t="s">
        <v>98</v>
      </c>
      <c r="D50" s="40"/>
      <c r="E50" s="31" t="str">
        <f t="shared" si="1"/>
        <v>!!!</v>
      </c>
      <c r="I50" s="6" t="s">
        <v>127</v>
      </c>
      <c r="L50" s="6" t="s">
        <v>157</v>
      </c>
    </row>
    <row r="51" spans="1:12" x14ac:dyDescent="0.2">
      <c r="B51" s="10" t="s">
        <v>88</v>
      </c>
      <c r="C51" s="6" t="s">
        <v>92</v>
      </c>
      <c r="D51" s="40"/>
      <c r="E51" s="31" t="str">
        <f t="shared" si="1"/>
        <v>!!!</v>
      </c>
      <c r="I51" s="6" t="s">
        <v>119</v>
      </c>
      <c r="L51" s="6" t="s">
        <v>158</v>
      </c>
    </row>
    <row r="52" spans="1:12" x14ac:dyDescent="0.2">
      <c r="B52" s="10" t="s">
        <v>89</v>
      </c>
      <c r="C52" s="6" t="s">
        <v>93</v>
      </c>
      <c r="D52" s="40"/>
      <c r="E52" s="31" t="str">
        <f t="shared" si="1"/>
        <v>!!!</v>
      </c>
      <c r="I52" s="6" t="s">
        <v>120</v>
      </c>
      <c r="L52" s="6" t="s">
        <v>159</v>
      </c>
    </row>
    <row r="53" spans="1:12" ht="15.75" thickBot="1" x14ac:dyDescent="0.3">
      <c r="B53" s="10" t="s">
        <v>90</v>
      </c>
      <c r="C53" s="6" t="s">
        <v>94</v>
      </c>
      <c r="D53" s="41"/>
      <c r="E53" s="31" t="str">
        <f t="shared" si="1"/>
        <v>!!!</v>
      </c>
      <c r="I53" s="13" t="s">
        <v>128</v>
      </c>
      <c r="L53" s="6" t="s">
        <v>160</v>
      </c>
    </row>
    <row r="56" spans="1:12" x14ac:dyDescent="0.2">
      <c r="A56" s="11" t="s">
        <v>82</v>
      </c>
      <c r="B56" s="12"/>
    </row>
    <row r="57" spans="1:12" ht="13.5" thickBot="1" x14ac:dyDescent="0.25">
      <c r="A57" s="11" t="s">
        <v>83</v>
      </c>
      <c r="B57" s="12"/>
    </row>
    <row r="58" spans="1:12" ht="13.5" thickBot="1" x14ac:dyDescent="0.25">
      <c r="A58" s="11"/>
      <c r="B58" s="10" t="s">
        <v>64</v>
      </c>
      <c r="C58" s="6" t="s">
        <v>35</v>
      </c>
      <c r="D58" s="43" t="s">
        <v>178</v>
      </c>
      <c r="E58" s="31" t="str">
        <f t="shared" ref="E58" si="2">IF(LEN(TRIM(CLEAN(D58)))&gt;0,"","!!!")</f>
        <v/>
      </c>
      <c r="I58" s="6" t="s">
        <v>36</v>
      </c>
      <c r="L58" s="6" t="s">
        <v>161</v>
      </c>
    </row>
    <row r="59" spans="1:12" x14ac:dyDescent="0.2">
      <c r="A59" s="11"/>
      <c r="B59" s="12"/>
    </row>
    <row r="60" spans="1:12" x14ac:dyDescent="0.2">
      <c r="A60" s="11" t="s">
        <v>37</v>
      </c>
      <c r="B60" s="12"/>
    </row>
    <row r="61" spans="1:12" ht="13.5" thickBot="1" x14ac:dyDescent="0.25">
      <c r="A61" s="11" t="s">
        <v>38</v>
      </c>
      <c r="B61" s="12"/>
    </row>
    <row r="62" spans="1:12" x14ac:dyDescent="0.2">
      <c r="A62" s="11"/>
      <c r="B62" s="10" t="s">
        <v>65</v>
      </c>
      <c r="C62" s="6" t="s">
        <v>39</v>
      </c>
      <c r="D62" s="44" t="s">
        <v>517</v>
      </c>
      <c r="E62" s="31" t="str">
        <f>IF(LEFT(D62,1)&lt;&gt;"[","","!!!")</f>
        <v>!!!</v>
      </c>
      <c r="I62" s="7" t="s">
        <v>162</v>
      </c>
      <c r="L62" s="6" t="s">
        <v>164</v>
      </c>
    </row>
    <row r="63" spans="1:12" x14ac:dyDescent="0.2">
      <c r="A63" s="11"/>
      <c r="B63" s="10" t="s">
        <v>252</v>
      </c>
      <c r="C63" s="6" t="s">
        <v>229</v>
      </c>
      <c r="D63" s="40"/>
      <c r="E63" s="31" t="str">
        <f t="shared" ref="E63:E65" si="3">IF(LEN(TRIM(CLEAN(D63)))&gt;0,"","!!!")</f>
        <v>!!!</v>
      </c>
      <c r="I63" s="7"/>
    </row>
    <row r="64" spans="1:12" x14ac:dyDescent="0.2">
      <c r="A64" s="11"/>
      <c r="B64" s="10" t="s">
        <v>66</v>
      </c>
      <c r="C64" s="6" t="s">
        <v>253</v>
      </c>
      <c r="D64" s="40"/>
      <c r="E64" s="31" t="str">
        <f t="shared" si="3"/>
        <v>!!!</v>
      </c>
      <c r="I64" s="6" t="s">
        <v>105</v>
      </c>
      <c r="L64" s="6" t="s">
        <v>165</v>
      </c>
    </row>
    <row r="65" spans="1:12" ht="13.5" thickBot="1" x14ac:dyDescent="0.25">
      <c r="A65" s="11"/>
      <c r="B65" s="10" t="s">
        <v>67</v>
      </c>
      <c r="C65" s="6" t="s">
        <v>16</v>
      </c>
      <c r="D65" s="41"/>
      <c r="E65" s="31" t="str">
        <f t="shared" si="3"/>
        <v>!!!</v>
      </c>
      <c r="I65" s="7" t="s">
        <v>163</v>
      </c>
      <c r="L65" s="6" t="s">
        <v>166</v>
      </c>
    </row>
    <row r="66" spans="1:12" x14ac:dyDescent="0.2">
      <c r="I66" s="7"/>
    </row>
    <row r="67" spans="1:12" x14ac:dyDescent="0.2">
      <c r="A67" s="11" t="s">
        <v>561</v>
      </c>
      <c r="B67" s="12"/>
      <c r="I67" s="7"/>
    </row>
    <row r="68" spans="1:12" ht="13.5" thickBot="1" x14ac:dyDescent="0.25">
      <c r="A68" s="11" t="s">
        <v>30</v>
      </c>
      <c r="B68" s="12"/>
      <c r="I68" s="7"/>
    </row>
    <row r="69" spans="1:12" x14ac:dyDescent="0.2">
      <c r="B69" s="10" t="s">
        <v>69</v>
      </c>
      <c r="C69" s="6" t="s">
        <v>13</v>
      </c>
      <c r="D69" s="44" t="s">
        <v>519</v>
      </c>
      <c r="E69" s="31" t="str">
        <f>IF(OR(AC_CHK_SAME="YES",   LEFT(D69,1)&lt;&gt;"["),"","!!!")</f>
        <v/>
      </c>
      <c r="I69" s="7"/>
      <c r="L69" s="6" t="s">
        <v>167</v>
      </c>
    </row>
    <row r="70" spans="1:12" x14ac:dyDescent="0.2">
      <c r="B70" s="10" t="s">
        <v>68</v>
      </c>
      <c r="C70" s="6" t="s">
        <v>31</v>
      </c>
      <c r="D70" s="40"/>
      <c r="E70" s="31" t="str">
        <f t="shared" ref="E70:E74" si="4">IF(OR(AC_CHK_SAME="YES",   LEN(TRIM(CLEAN(D70)))&gt;0),"","!!!")</f>
        <v/>
      </c>
      <c r="I70" s="7" t="str">
        <f t="shared" ref="I70:I74" si="5">G70&amp;"สสส"&amp;LEFT(H70,7)</f>
        <v>สสส</v>
      </c>
      <c r="L70" s="6" t="s">
        <v>168</v>
      </c>
    </row>
    <row r="71" spans="1:12" x14ac:dyDescent="0.2">
      <c r="B71" s="10" t="s">
        <v>70</v>
      </c>
      <c r="C71" s="6" t="s">
        <v>32</v>
      </c>
      <c r="D71" s="40"/>
      <c r="E71" s="31" t="str">
        <f t="shared" si="4"/>
        <v/>
      </c>
      <c r="I71" s="7" t="str">
        <f t="shared" si="5"/>
        <v>สสส</v>
      </c>
      <c r="L71" s="6" t="s">
        <v>169</v>
      </c>
    </row>
    <row r="72" spans="1:12" x14ac:dyDescent="0.2">
      <c r="B72" s="10" t="s">
        <v>74</v>
      </c>
      <c r="C72" s="6" t="s">
        <v>19</v>
      </c>
      <c r="D72" s="56" t="str">
        <f>VLOOKUP(DB_CUSTY_NAME,Param!$N$3:$P$103,3,FALSE)</f>
        <v>[BICCODE]</v>
      </c>
      <c r="E72" s="31" t="str">
        <f>IF(OR(AC_CHK_SAME="YES",   LEFT(D72,1)&lt;&gt;"["),"","!!!")</f>
        <v/>
      </c>
      <c r="I72" s="7" t="str">
        <f t="shared" si="5"/>
        <v>สสส</v>
      </c>
      <c r="L72" s="6" t="s">
        <v>170</v>
      </c>
    </row>
    <row r="73" spans="1:12" x14ac:dyDescent="0.2">
      <c r="B73" s="10" t="s">
        <v>71</v>
      </c>
      <c r="C73" s="6" t="s">
        <v>33</v>
      </c>
      <c r="D73" s="40"/>
      <c r="E73" s="31" t="str">
        <f t="shared" si="4"/>
        <v/>
      </c>
      <c r="I73" s="7" t="str">
        <f t="shared" si="5"/>
        <v>สสส</v>
      </c>
      <c r="L73" s="6" t="s">
        <v>171</v>
      </c>
    </row>
    <row r="74" spans="1:12" ht="13.5" thickBot="1" x14ac:dyDescent="0.25">
      <c r="B74" s="10" t="s">
        <v>72</v>
      </c>
      <c r="C74" s="6" t="s">
        <v>34</v>
      </c>
      <c r="D74" s="41"/>
      <c r="E74" s="31" t="str">
        <f t="shared" si="4"/>
        <v/>
      </c>
      <c r="I74" s="7" t="str">
        <f t="shared" si="5"/>
        <v>สสส</v>
      </c>
      <c r="L74" s="6" t="s">
        <v>172</v>
      </c>
    </row>
    <row r="76" spans="1:12" x14ac:dyDescent="0.2">
      <c r="A76" s="11" t="s">
        <v>26</v>
      </c>
      <c r="B76" s="12"/>
    </row>
    <row r="77" spans="1:12" x14ac:dyDescent="0.2">
      <c r="A77" s="11" t="s">
        <v>24</v>
      </c>
      <c r="B77" s="12"/>
    </row>
    <row r="78" spans="1:12" ht="13.5" thickBot="1" x14ac:dyDescent="0.25">
      <c r="C78" s="14" t="s">
        <v>25</v>
      </c>
      <c r="D78" s="15"/>
      <c r="L78" s="6" t="s">
        <v>23</v>
      </c>
    </row>
    <row r="79" spans="1:12" x14ac:dyDescent="0.2">
      <c r="B79" s="10" t="s">
        <v>79</v>
      </c>
      <c r="C79" s="53" t="s">
        <v>1046</v>
      </c>
      <c r="D79" s="33">
        <v>0</v>
      </c>
      <c r="E79" s="31" t="str">
        <f>IF(LEN(TRIM(CLEAN(D79)))&gt;0,"","!!!")</f>
        <v/>
      </c>
      <c r="F79" s="16" t="s">
        <v>251</v>
      </c>
      <c r="I79" s="6">
        <v>5000000000</v>
      </c>
      <c r="L79" s="6">
        <v>0</v>
      </c>
    </row>
    <row r="80" spans="1:12" x14ac:dyDescent="0.2">
      <c r="B80" s="10" t="s">
        <v>80</v>
      </c>
      <c r="C80" s="53" t="s">
        <v>1047</v>
      </c>
      <c r="D80" s="34">
        <v>0</v>
      </c>
      <c r="E80" s="31" t="str">
        <f t="shared" ref="E80:E85" si="6">IF(LEN(TRIM(CLEAN(D80)))&gt;0,"","!!!")</f>
        <v/>
      </c>
      <c r="F80" s="16" t="s">
        <v>251</v>
      </c>
      <c r="I80" s="6">
        <v>400000</v>
      </c>
      <c r="L80" s="6">
        <v>100000000</v>
      </c>
    </row>
    <row r="81" spans="2:12" x14ac:dyDescent="0.2">
      <c r="B81" s="10" t="s">
        <v>81</v>
      </c>
      <c r="C81" s="53" t="s">
        <v>1048</v>
      </c>
      <c r="D81" s="34">
        <v>0</v>
      </c>
      <c r="E81" s="31" t="str">
        <f t="shared" si="6"/>
        <v/>
      </c>
      <c r="F81" s="16" t="s">
        <v>251</v>
      </c>
      <c r="I81" s="6">
        <v>0</v>
      </c>
      <c r="L81" s="6">
        <v>100000000</v>
      </c>
    </row>
    <row r="82" spans="2:12" x14ac:dyDescent="0.2">
      <c r="C82" s="53" t="s">
        <v>1067</v>
      </c>
      <c r="D82" s="34">
        <v>0</v>
      </c>
      <c r="E82" s="31"/>
      <c r="F82" s="16" t="s">
        <v>251</v>
      </c>
    </row>
    <row r="83" spans="2:12" x14ac:dyDescent="0.2">
      <c r="B83" s="10" t="s">
        <v>543</v>
      </c>
      <c r="C83" s="53" t="s">
        <v>1068</v>
      </c>
      <c r="D83" s="34">
        <v>0</v>
      </c>
      <c r="E83" s="31" t="str">
        <f t="shared" si="6"/>
        <v/>
      </c>
      <c r="F83" s="16" t="s">
        <v>251</v>
      </c>
    </row>
    <row r="84" spans="2:12" x14ac:dyDescent="0.2">
      <c r="C84" s="53" t="s">
        <v>1069</v>
      </c>
      <c r="D84" s="34">
        <v>0</v>
      </c>
      <c r="E84" s="31" t="str">
        <f t="shared" si="6"/>
        <v/>
      </c>
      <c r="F84" s="16" t="s">
        <v>251</v>
      </c>
    </row>
    <row r="85" spans="2:12" ht="13.5" thickBot="1" x14ac:dyDescent="0.25">
      <c r="C85" s="53" t="s">
        <v>1070</v>
      </c>
      <c r="D85" s="35">
        <v>0</v>
      </c>
      <c r="E85" s="31" t="str">
        <f t="shared" si="6"/>
        <v/>
      </c>
      <c r="F85" s="16" t="s">
        <v>251</v>
      </c>
    </row>
  </sheetData>
  <sheetProtection algorithmName="SHA-512" hashValue="r4EfsMXA0maZ4hqZmHAE9TqnYL0fGGfym83N6FKePJBoNojGblNXQD2YHPua+PQuMbMklE5fqFzwiE+UJ9qQ5Q==" saltValue="gbmnXpQ8ogBibcq4GEQ7MA==" spinCount="100000" sheet="1" selectLockedCells="1"/>
  <dataValidations count="10">
    <dataValidation type="whole" operator="greaterThanOrEqual" allowBlank="1" showInputMessage="1" showErrorMessage="1" error="Please enter whole number value only &gt;= 0." sqref="D79:D85" xr:uid="{00000000-0002-0000-0100-000000000000}">
      <formula1>0</formula1>
    </dataValidation>
    <dataValidation type="list" showInputMessage="1" showErrorMessage="1" sqref="D58" xr:uid="{00000000-0002-0000-0100-000001000000}">
      <formula1>DROP_AIF</formula1>
    </dataValidation>
    <dataValidation type="list" showInputMessage="1" showErrorMessage="1" sqref="D22" xr:uid="{00000000-0002-0000-0100-000002000000}">
      <formula1>DROP_INV_TYPE_BOT</formula1>
    </dataValidation>
    <dataValidation showInputMessage="1" showErrorMessage="1" sqref="D72 D45" xr:uid="{00000000-0002-0000-0100-000003000000}"/>
    <dataValidation type="list" showInputMessage="1" showErrorMessage="1" sqref="D16" xr:uid="{00000000-0002-0000-0100-000004000000}">
      <formula1>DROP_COUNTRY</formula1>
    </dataValidation>
    <dataValidation type="list" allowBlank="1" showInputMessage="1" showErrorMessage="1" sqref="D62" xr:uid="{00000000-0002-0000-0100-000005000000}">
      <formula1>DROP_CASH_AC_BANK</formula1>
    </dataValidation>
    <dataValidation type="list" allowBlank="1" showInputMessage="1" showErrorMessage="1" sqref="D69 D40" xr:uid="{00000000-0002-0000-0100-000006000000}">
      <formula1>DROP_CUSTY_NAME</formula1>
    </dataValidation>
    <dataValidation type="list" allowBlank="1" showInputMessage="1" showErrorMessage="1" sqref="D58 D62 D69" xr:uid="{00000000-0002-0000-0100-000007000000}">
      <formula1>#REF!</formula1>
    </dataValidation>
    <dataValidation type="list" showInputMessage="1" showErrorMessage="1" sqref="D22" xr:uid="{00000000-0002-0000-0100-000008000000}">
      <formula1>#REF!</formula1>
    </dataValidation>
    <dataValidation type="list" allowBlank="1" showInputMessage="1" showErrorMessage="1" sqref="D21" xr:uid="{00000000-0002-0000-0100-000009000000}">
      <formula1>DROP_INV_TYPE</formula1>
    </dataValidation>
  </dataValidations>
  <hyperlinks>
    <hyperlink ref="I35" r:id="rId1" xr:uid="{00000000-0004-0000-0100-000000000000}"/>
    <hyperlink ref="I53" r:id="rId2" xr:uid="{00000000-0004-0000-0100-000001000000}"/>
  </hyperlinks>
  <pageMargins left="0.23622047244094491" right="0.23622047244094491" top="0.74803149606299213" bottom="0.74803149606299213" header="0.31496062992125984" footer="0.31496062992125984"/>
  <pageSetup paperSize="9" scale="65" orientation="portrait" r:id="rId3"/>
  <ignoredErrors>
    <ignoredError sqref="E72 E45" formula="1"/>
  </ignoredErrors>
  <extLst>
    <ext xmlns:x14="http://schemas.microsoft.com/office/spreadsheetml/2009/9/main" uri="{CCE6A557-97BC-4b89-ADB6-D9C93CAAB3DF}">
      <x14:dataValidations xmlns:xm="http://schemas.microsoft.com/office/excel/2006/main" count="1">
        <x14:dataValidation type="list" showInputMessage="1" showErrorMessage="1" xr:uid="{00000000-0002-0000-0100-00000A000000}">
          <x14:formula1>
            <xm:f>Param!$Z$3:$Z$10</xm:f>
          </x14:formula1>
          <xm:sqref>D21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00B050"/>
  </sheetPr>
  <dimension ref="A1:K52"/>
  <sheetViews>
    <sheetView view="pageBreakPreview" topLeftCell="A19" zoomScale="140" zoomScaleNormal="130" zoomScaleSheetLayoutView="140" workbookViewId="0">
      <selection activeCell="A3" sqref="A3:F3"/>
    </sheetView>
  </sheetViews>
  <sheetFormatPr defaultColWidth="8.85546875" defaultRowHeight="15" x14ac:dyDescent="0.35"/>
  <cols>
    <col min="1" max="1" width="2.85546875" style="95" customWidth="1"/>
    <col min="2" max="2" width="22.140625" style="94" customWidth="1"/>
    <col min="3" max="3" width="12.5703125" style="94" customWidth="1"/>
    <col min="4" max="4" width="25.140625" style="94" customWidth="1"/>
    <col min="5" max="5" width="16.85546875" style="94" customWidth="1"/>
    <col min="6" max="6" width="4" style="94" bestFit="1" customWidth="1"/>
    <col min="7" max="7" width="36.5703125" style="94" customWidth="1"/>
    <col min="8" max="16384" width="8.85546875" style="94"/>
  </cols>
  <sheetData>
    <row r="1" spans="1:11" s="38" customFormat="1" ht="15" customHeight="1" x14ac:dyDescent="0.25">
      <c r="A1" s="136" t="s">
        <v>0</v>
      </c>
      <c r="B1" s="136"/>
      <c r="C1" s="136"/>
      <c r="D1" s="136"/>
      <c r="E1" s="136"/>
      <c r="F1" s="136"/>
    </row>
    <row r="2" spans="1:11" s="38" customFormat="1" ht="15" customHeight="1" x14ac:dyDescent="0.25">
      <c r="A2" s="136" t="s">
        <v>1</v>
      </c>
      <c r="B2" s="136"/>
      <c r="C2" s="136"/>
      <c r="D2" s="136"/>
      <c r="E2" s="136"/>
      <c r="F2" s="136"/>
    </row>
    <row r="3" spans="1:11" s="38" customFormat="1" ht="30" customHeight="1" x14ac:dyDescent="0.25">
      <c r="A3" s="138" t="str">
        <f>"สำหรับ Source Bonds รุ่น " &amp; S_BOND1 &amp; " Source Bonds รุ่น "&amp; S_BOND2 &amp;  " Source Bonds รุ่น "&amp; S_BOND3 &amp;" Source Bonds รุ่น " &amp; S_BOND4 &amp;" Source Bonds รุ่น " &amp; S_BOND5 &amp;" Source Bonds รุ่น " &amp; S_BOND6 &amp;" หรือ Source Bonds รุ่น " &amp; S_BOND7</f>
        <v>สำหรับ Source Bonds รุ่น LB26DA Source Bonds รุ่น LB273A Source Bonds รุ่น LB276A Source Bonds รุ่น LB27NA Source Bonds รุ่น LB27DA Source Bonds รุ่น LB284A หรือ Source Bonds รุ่น LB286A</v>
      </c>
      <c r="B3" s="138"/>
      <c r="C3" s="138"/>
      <c r="D3" s="138"/>
      <c r="E3" s="138"/>
      <c r="F3" s="138"/>
      <c r="G3" s="99"/>
    </row>
    <row r="4" spans="1:11" s="38" customFormat="1" ht="15" customHeight="1" x14ac:dyDescent="0.25">
      <c r="A4" s="137" t="s">
        <v>1071</v>
      </c>
      <c r="B4" s="137"/>
      <c r="C4" s="137"/>
      <c r="D4" s="137"/>
      <c r="E4" s="137"/>
      <c r="F4" s="137"/>
    </row>
    <row r="5" spans="1:11" s="38" customFormat="1" ht="15" customHeight="1" x14ac:dyDescent="0.25">
      <c r="A5" s="124" t="str">
        <f>"เรียน  " &amp; CUSTY_NAME &amp; ""</f>
        <v>เรียน  [BIC AGENT NAME]</v>
      </c>
      <c r="B5" s="124"/>
      <c r="C5" s="124"/>
      <c r="D5" s="124"/>
      <c r="E5" s="124"/>
      <c r="F5" s="124"/>
    </row>
    <row r="6" spans="1:11" s="38" customFormat="1" ht="15" customHeight="1" x14ac:dyDescent="0.25">
      <c r="A6" s="124" t="str">
        <f>"           โทรศัพท์:  " &amp; CUSTY_TEL &amp; "     โทรสาร:   " &amp; CUSTY_FAX</f>
        <v xml:space="preserve">           โทรศัพท์:       โทรสาร:   </v>
      </c>
      <c r="B6" s="124"/>
      <c r="C6" s="124"/>
      <c r="D6" s="124"/>
      <c r="E6" s="124"/>
      <c r="F6" s="124"/>
    </row>
    <row r="7" spans="1:11" s="38" customFormat="1" ht="15" customHeight="1" x14ac:dyDescent="0.25">
      <c r="A7" s="124" t="s">
        <v>4</v>
      </c>
      <c r="B7" s="124"/>
      <c r="C7" s="124"/>
      <c r="D7" s="124"/>
      <c r="E7" s="124"/>
      <c r="F7" s="124"/>
    </row>
    <row r="8" spans="1:11" s="38" customFormat="1" x14ac:dyDescent="0.25">
      <c r="A8" s="137" t="s">
        <v>1049</v>
      </c>
      <c r="B8" s="137"/>
      <c r="C8" s="137"/>
      <c r="D8" s="137"/>
      <c r="E8" s="137"/>
      <c r="F8" s="137"/>
    </row>
    <row r="9" spans="1:11" s="38" customFormat="1" ht="27" customHeight="1" x14ac:dyDescent="0.25">
      <c r="A9" s="137" t="s">
        <v>1072</v>
      </c>
      <c r="B9" s="137"/>
      <c r="C9" s="137"/>
      <c r="D9" s="137"/>
      <c r="E9" s="137"/>
      <c r="F9" s="137"/>
      <c r="G9" s="99"/>
    </row>
    <row r="10" spans="1:11" s="38" customFormat="1" ht="15" customHeight="1" x14ac:dyDescent="0.25">
      <c r="A10" s="124" t="str">
        <f>"          ตามที่ข้าพเจ้า  " &amp; INV_NAME &amp; " (" &amp; INV_NAME_EN &amp; ")"</f>
        <v xml:space="preserve">          ตามที่ข้าพเจ้า   ()</v>
      </c>
      <c r="B10" s="124"/>
      <c r="C10" s="124"/>
      <c r="D10" s="124"/>
      <c r="E10" s="124"/>
      <c r="F10" s="124"/>
    </row>
    <row r="11" spans="1:11" s="38" customFormat="1" ht="16.350000000000001" customHeight="1" x14ac:dyDescent="0.25">
      <c r="A11" s="124" t="str">
        <f>"ได้เปิดบัญชีหลักทรัพย์ ชื่อ   " &amp; INV_AC_NAME &amp; "     เลขที่   " &amp; INV_AC_NUM</f>
        <v xml:space="preserve">ได้เปิดบัญชีหลักทรัพย์ ชื่อ        เลขที่   </v>
      </c>
      <c r="B11" s="124"/>
      <c r="C11" s="124"/>
      <c r="D11" s="124"/>
      <c r="E11" s="124"/>
      <c r="F11" s="124"/>
    </row>
    <row r="12" spans="1:11" s="38" customFormat="1" ht="69.95" customHeight="1" x14ac:dyDescent="0.25">
      <c r="A12" s="133" t="str">
        <f>"ไว้กับท่าน" &amp;  " (บัญชีหลักทรัพย์) " &amp; "และได้ฝากพันธบัตรรุ่น " &amp;  S_BOND1 &amp; " (หรือ Source Bonds รุ่น " &amp; S_BOND1 &amp; "), พันธบัตรรัฐบาลรุ่น " &amp; S_BOND2 &amp; " (หรือ Source Bonds รุ่น " &amp; S_BOND2 &amp; "), พันธบัตรรัฐบาลรุ่น " &amp; S_BOND3 &amp; " (หรือ Source Bonds รุ่น " &amp; S_BOND3 &amp; "), พันธบัตรรัฐบาลรุ่น " &amp; S_BOND4 &amp; " (หรือ Source Bonds รุ่น " &amp;  S_BOND4 &amp; "),พันธบัตรรัฐบาลรุ่น " &amp; S_BOND5 &amp; " (หรือ Source Bonds รุ่น " &amp;  S_BOND5 &amp; "), พันธบัตรรัฐบาลรุ่น " &amp; S_BOND6 &amp; " (หรือ Source Bonds รุ่น " &amp;  S_BOND6 &amp; ") และพันธบัตรรัฐบาลรุ่น " &amp; S_BOND7 &amp; " (หรือ Source Bonds รุ่น " &amp;  S_BOND7 &amp; ") (ต่อไปนี้รวมเรียกว่า Source Bonds) ไว้กับท่านในบัญชีหลักทรัพย์ นั้น"</f>
        <v>ไว้กับท่าน (บัญชีหลักทรัพย์) และได้ฝากพันธบัตรรุ่น LB26DA (หรือ Source Bonds รุ่น LB26DA), พันธบัตรรัฐบาลรุ่น LB273A (หรือ Source Bonds รุ่น LB273A), พันธบัตรรัฐบาลรุ่น LB276A (หรือ Source Bonds รุ่น LB276A), พันธบัตรรัฐบาลรุ่น LB27NA (หรือ Source Bonds รุ่น LB27NA),พันธบัตรรัฐบาลรุ่น LB27DA (หรือ Source Bonds รุ่น LB27DA), พันธบัตรรัฐบาลรุ่น LB284A (หรือ Source Bonds รุ่น LB284A) และพันธบัตรรัฐบาลรุ่น LB286A (หรือ Source Bonds รุ่น LB286A) (ต่อไปนี้รวมเรียกว่า Source Bonds) ไว้กับท่านในบัญชีหลักทรัพย์ นั้น</v>
      </c>
      <c r="B12" s="133"/>
      <c r="C12" s="133"/>
      <c r="D12" s="133"/>
      <c r="E12" s="133"/>
      <c r="F12" s="133"/>
      <c r="G12" s="90"/>
    </row>
    <row r="13" spans="1:11" s="38" customFormat="1" ht="20.45" customHeight="1" x14ac:dyDescent="0.25">
      <c r="A13" s="124" t="s">
        <v>523</v>
      </c>
      <c r="B13" s="124"/>
      <c r="C13" s="124"/>
      <c r="D13" s="124"/>
      <c r="E13" s="124"/>
      <c r="F13" s="124"/>
      <c r="I13" s="91"/>
    </row>
    <row r="14" spans="1:11" s="38" customFormat="1" ht="15" customHeight="1" x14ac:dyDescent="0.25">
      <c r="A14" s="116" t="str">
        <f>IF(SB_UNIT_1&gt;0, "þ", "o")</f>
        <v>o</v>
      </c>
      <c r="B14" s="38" t="str">
        <f>"Source Bonds รุ่น " &amp; S_BOND1 &amp; " จำนวน"</f>
        <v>Source Bonds รุ่น LB26DA จำนวน</v>
      </c>
      <c r="C14" s="117">
        <f>SB_UNIT_1</f>
        <v>0</v>
      </c>
      <c r="D14" s="38" t="str">
        <f t="shared" ref="D14:D20" si="0">" หน่วย คิดเป็นมูลค่าเงินต้นที่ตราไว้รวมทั้งสิ้น "</f>
        <v xml:space="preserve"> หน่วย คิดเป็นมูลค่าเงินต้นที่ตราไว้รวมทั้งสิ้น </v>
      </c>
      <c r="E14" s="118">
        <f>SB_UNIT_1*1000</f>
        <v>0</v>
      </c>
      <c r="F14" s="38" t="str">
        <f t="shared" ref="F14:F20" si="1">" บาท"</f>
        <v xml:space="preserve"> บาท</v>
      </c>
    </row>
    <row r="15" spans="1:11" s="38" customFormat="1" ht="15" customHeight="1" x14ac:dyDescent="0.25">
      <c r="A15" s="116" t="str">
        <f>IF(SB_UNIT_2&gt;0, "þ", "o")</f>
        <v>o</v>
      </c>
      <c r="B15" s="38" t="str">
        <f>"Source Bonds รุ่น " &amp; S_BOND2 &amp; " จำนวน"</f>
        <v>Source Bonds รุ่น LB273A จำนวน</v>
      </c>
      <c r="C15" s="117">
        <f>SB_UNIT_2</f>
        <v>0</v>
      </c>
      <c r="D15" s="38" t="str">
        <f t="shared" si="0"/>
        <v xml:space="preserve"> หน่วย คิดเป็นมูลค่าเงินต้นที่ตราไว้รวมทั้งสิ้น </v>
      </c>
      <c r="E15" s="118">
        <f>SB_UNIT_2*1000</f>
        <v>0</v>
      </c>
      <c r="F15" s="38" t="str">
        <f t="shared" si="1"/>
        <v xml:space="preserve"> บาท</v>
      </c>
      <c r="I15" s="91"/>
      <c r="J15" s="91"/>
    </row>
    <row r="16" spans="1:11" s="38" customFormat="1" ht="15" customHeight="1" x14ac:dyDescent="0.25">
      <c r="A16" s="116" t="str">
        <f>IF(SB_UNIT_3&gt;0, "þ", "o")</f>
        <v>o</v>
      </c>
      <c r="B16" s="38" t="str">
        <f>"Source Bonds รุ่น " &amp; S_BOND3 &amp; " จำนวน"</f>
        <v>Source Bonds รุ่น LB276A จำนวน</v>
      </c>
      <c r="C16" s="117">
        <f>SB_UNIT_3</f>
        <v>0</v>
      </c>
      <c r="D16" s="38" t="str">
        <f t="shared" si="0"/>
        <v xml:space="preserve"> หน่วย คิดเป็นมูลค่าเงินต้นที่ตราไว้รวมทั้งสิ้น </v>
      </c>
      <c r="E16" s="118">
        <f>SB_UNIT_3*1000</f>
        <v>0</v>
      </c>
      <c r="F16" s="38" t="str">
        <f t="shared" si="1"/>
        <v xml:space="preserve"> บาท</v>
      </c>
      <c r="J16" s="91"/>
      <c r="K16" s="91"/>
    </row>
    <row r="17" spans="1:11" s="38" customFormat="1" ht="15" customHeight="1" x14ac:dyDescent="0.25">
      <c r="A17" s="116" t="str">
        <f>IF(SB_UNIT_4&gt;0, "þ", "o")</f>
        <v>o</v>
      </c>
      <c r="B17" s="38" t="str">
        <f>"Source Bonds รุ่น " &amp; S_BOND4 &amp; " จำนวน"</f>
        <v>Source Bonds รุ่น LB27NA จำนวน</v>
      </c>
      <c r="C17" s="117">
        <f>SB_UNIT_4</f>
        <v>0</v>
      </c>
      <c r="D17" s="38" t="str">
        <f t="shared" si="0"/>
        <v xml:space="preserve"> หน่วย คิดเป็นมูลค่าเงินต้นที่ตราไว้รวมทั้งสิ้น </v>
      </c>
      <c r="E17" s="118">
        <f>SB_UNIT_4*1000</f>
        <v>0</v>
      </c>
      <c r="F17" s="38" t="str">
        <f t="shared" si="1"/>
        <v xml:space="preserve"> บาท</v>
      </c>
      <c r="J17" s="91"/>
      <c r="K17" s="91"/>
    </row>
    <row r="18" spans="1:11" s="38" customFormat="1" ht="15" customHeight="1" x14ac:dyDescent="0.25">
      <c r="A18" s="116" t="str">
        <f>IF(SB_UNIT_5&gt;0, "þ", "o")</f>
        <v>o</v>
      </c>
      <c r="B18" s="38" t="str">
        <f>"Source Bonds รุ่น " &amp; S_BOND5 &amp; " จำนวน"</f>
        <v>Source Bonds รุ่น LB27DA จำนวน</v>
      </c>
      <c r="C18" s="117">
        <f>SB_UNIT_5</f>
        <v>0</v>
      </c>
      <c r="D18" s="38" t="str">
        <f t="shared" si="0"/>
        <v xml:space="preserve"> หน่วย คิดเป็นมูลค่าเงินต้นที่ตราไว้รวมทั้งสิ้น </v>
      </c>
      <c r="E18" s="118">
        <f>SB_UNIT_5*1000</f>
        <v>0</v>
      </c>
      <c r="F18" s="38" t="str">
        <f t="shared" si="1"/>
        <v xml:space="preserve"> บาท</v>
      </c>
      <c r="J18" s="91"/>
      <c r="K18" s="91"/>
    </row>
    <row r="19" spans="1:11" s="38" customFormat="1" ht="18.75" customHeight="1" x14ac:dyDescent="0.25">
      <c r="A19" s="116" t="str">
        <f>IF(SB_UNIT_6&gt;0, "þ", "o")</f>
        <v>o</v>
      </c>
      <c r="B19" s="38" t="str">
        <f>"Source Bonds รุ่น " &amp; S_BOND6 &amp; " จำนวน"</f>
        <v>Source Bonds รุ่น LB284A จำนวน</v>
      </c>
      <c r="C19" s="117">
        <f>SB_UNIT_6</f>
        <v>0</v>
      </c>
      <c r="D19" s="38" t="str">
        <f t="shared" si="0"/>
        <v xml:space="preserve"> หน่วย คิดเป็นมูลค่าเงินต้นที่ตราไว้รวมทั้งสิ้น </v>
      </c>
      <c r="E19" s="118">
        <f>SB_UNIT_6*1000</f>
        <v>0</v>
      </c>
      <c r="F19" s="38" t="str">
        <f t="shared" si="1"/>
        <v xml:space="preserve"> บาท</v>
      </c>
      <c r="J19" s="91"/>
      <c r="K19" s="91"/>
    </row>
    <row r="20" spans="1:11" s="38" customFormat="1" ht="18.75" customHeight="1" x14ac:dyDescent="0.25">
      <c r="A20" s="116" t="str">
        <f>IF(SB_UNIT_7&gt;0, "þ", "o")</f>
        <v>o</v>
      </c>
      <c r="B20" s="38" t="str">
        <f>"Source Bonds รุ่น " &amp; S_BOND7 &amp; " จำนวน"</f>
        <v>Source Bonds รุ่น LB286A จำนวน</v>
      </c>
      <c r="C20" s="117">
        <f>SB_UNIT_7</f>
        <v>0</v>
      </c>
      <c r="D20" s="38" t="str">
        <f t="shared" si="0"/>
        <v xml:space="preserve"> หน่วย คิดเป็นมูลค่าเงินต้นที่ตราไว้รวมทั้งสิ้น </v>
      </c>
      <c r="E20" s="118">
        <f>SB_UNIT_7*1000</f>
        <v>0</v>
      </c>
      <c r="F20" s="38" t="str">
        <f t="shared" si="1"/>
        <v xml:space="preserve"> บาท</v>
      </c>
      <c r="J20" s="91"/>
      <c r="K20" s="91"/>
    </row>
    <row r="21" spans="1:11" s="38" customFormat="1" ht="48" customHeight="1" x14ac:dyDescent="0.25">
      <c r="A21" s="126" t="s">
        <v>1018</v>
      </c>
      <c r="B21" s="126"/>
      <c r="C21" s="126"/>
      <c r="D21" s="126"/>
      <c r="E21" s="126"/>
      <c r="F21" s="126"/>
    </row>
    <row r="22" spans="1:11" s="38" customFormat="1" ht="90.75" customHeight="1" x14ac:dyDescent="0.25">
      <c r="A22" s="133" t="s">
        <v>1073</v>
      </c>
      <c r="B22" s="133"/>
      <c r="C22" s="133"/>
      <c r="D22" s="133"/>
      <c r="E22" s="133"/>
      <c r="F22" s="133"/>
    </row>
    <row r="23" spans="1:11" s="38" customFormat="1" ht="49.5" customHeight="1" x14ac:dyDescent="0.25">
      <c r="A23" s="133" t="s">
        <v>1074</v>
      </c>
      <c r="B23" s="133"/>
      <c r="C23" s="133"/>
      <c r="D23" s="133"/>
      <c r="E23" s="133"/>
      <c r="F23" s="133"/>
    </row>
    <row r="24" spans="1:11" s="38" customFormat="1" ht="18.75" hidden="1" customHeight="1" x14ac:dyDescent="0.25">
      <c r="A24" s="124"/>
      <c r="B24" s="124"/>
      <c r="C24" s="124"/>
      <c r="D24" s="124"/>
      <c r="E24" s="124"/>
      <c r="F24" s="124"/>
    </row>
    <row r="25" spans="1:11" s="38" customFormat="1" ht="18.600000000000001" customHeight="1" x14ac:dyDescent="0.25">
      <c r="A25" s="124" t="s">
        <v>524</v>
      </c>
      <c r="B25" s="124"/>
      <c r="C25" s="124"/>
      <c r="D25" s="124"/>
      <c r="E25" s="124"/>
      <c r="F25" s="124"/>
    </row>
    <row r="26" spans="1:11" s="38" customFormat="1" ht="15" customHeight="1" x14ac:dyDescent="0.25">
      <c r="A26" s="124"/>
      <c r="B26" s="124"/>
      <c r="C26" s="124"/>
      <c r="D26" s="124"/>
      <c r="E26" s="124"/>
      <c r="F26" s="124"/>
    </row>
    <row r="27" spans="1:11" s="38" customFormat="1" ht="46.5" customHeight="1" x14ac:dyDescent="0.35">
      <c r="A27" s="122" t="s">
        <v>1045</v>
      </c>
      <c r="B27" s="122"/>
      <c r="C27" s="122"/>
      <c r="D27" s="95" t="s">
        <v>1021</v>
      </c>
      <c r="E27" s="119" t="str">
        <f>INV_CONTACT_NAME</f>
        <v>.</v>
      </c>
      <c r="F27" s="109"/>
    </row>
    <row r="28" spans="1:11" s="38" customFormat="1" ht="44.45" customHeight="1" x14ac:dyDescent="0.25">
      <c r="A28" s="123" t="str">
        <f>"            (  " &amp; INV_AUTH_NAME &amp; "  )"</f>
        <v xml:space="preserve">            (    )</v>
      </c>
      <c r="B28" s="123"/>
      <c r="C28" s="123"/>
      <c r="D28" s="110" t="s">
        <v>525</v>
      </c>
      <c r="E28" s="109">
        <f>INV_CONTACT_DEPT</f>
        <v>0</v>
      </c>
      <c r="F28" s="109"/>
    </row>
    <row r="29" spans="1:11" s="38" customFormat="1" ht="15" customHeight="1" x14ac:dyDescent="0.25">
      <c r="A29" s="110"/>
      <c r="B29" s="110"/>
      <c r="C29" s="110"/>
      <c r="D29" s="110" t="s">
        <v>526</v>
      </c>
      <c r="E29" s="109">
        <f>INV_CONTACT_TEL</f>
        <v>0</v>
      </c>
      <c r="F29" s="109"/>
    </row>
    <row r="30" spans="1:11" s="38" customFormat="1" ht="15" customHeight="1" x14ac:dyDescent="0.25">
      <c r="A30" s="110"/>
      <c r="B30" s="110"/>
      <c r="C30" s="110"/>
      <c r="D30" s="110" t="s">
        <v>534</v>
      </c>
      <c r="E30" s="109">
        <f>INV_CONTACT_FAX</f>
        <v>0</v>
      </c>
      <c r="F30" s="109"/>
    </row>
    <row r="31" spans="1:11" s="38" customFormat="1" ht="12" customHeight="1" x14ac:dyDescent="0.25">
      <c r="A31" s="110"/>
      <c r="B31" s="110"/>
      <c r="C31" s="110"/>
      <c r="D31" s="110" t="s">
        <v>557</v>
      </c>
      <c r="E31" s="123">
        <f>INV_CONTACT_EMAIL</f>
        <v>0</v>
      </c>
      <c r="F31" s="123"/>
    </row>
    <row r="32" spans="1:11" s="38" customFormat="1" ht="15" hidden="1" customHeight="1" x14ac:dyDescent="0.25">
      <c r="A32" s="124"/>
      <c r="B32" s="124"/>
      <c r="C32" s="124"/>
      <c r="D32" s="124"/>
      <c r="E32" s="124"/>
      <c r="F32" s="124"/>
    </row>
    <row r="33" spans="1:6" s="38" customFormat="1" ht="20.25" customHeight="1" x14ac:dyDescent="0.25">
      <c r="A33" s="124"/>
      <c r="B33" s="124"/>
      <c r="C33" s="124"/>
      <c r="D33" s="124"/>
      <c r="E33" s="124"/>
      <c r="F33" s="124"/>
    </row>
    <row r="34" spans="1:6" s="38" customFormat="1" ht="15" customHeight="1" x14ac:dyDescent="0.25">
      <c r="A34" s="131"/>
      <c r="B34" s="131"/>
      <c r="C34" s="131"/>
      <c r="D34" s="131"/>
      <c r="E34" s="131"/>
      <c r="F34" s="131"/>
    </row>
    <row r="35" spans="1:6" s="38" customFormat="1" ht="15" customHeight="1" x14ac:dyDescent="0.25">
      <c r="A35" s="141" t="s">
        <v>3</v>
      </c>
      <c r="B35" s="142"/>
      <c r="C35" s="142"/>
      <c r="D35" s="142"/>
      <c r="E35" s="142"/>
      <c r="F35" s="143"/>
    </row>
    <row r="36" spans="1:6" s="38" customFormat="1" ht="77.25" customHeight="1" x14ac:dyDescent="0.25">
      <c r="A36" s="132" t="str">
        <f>"          ข้าพเจ้า   " &amp; CUSTY_NAME &amp; " โบรกเกอร์หรือผู้เก็บรักษาหลักทรัพย์ของ" &amp; INV_NAME &amp; " (" &amp; INV_NAME_EN &amp; ") ขอยืนยันว่า ณ วันที่  ............................... พ.ศ. 2569  (ไม่เกินวันที่ 11 มีนาคม พ.ศ. 2569)   " &amp; INV_NAME &amp; " เป็นเจ้าของกรรมสิทธิ์ Source Bonds ตามรุ่นและจำนวนที่ฝากไว้ในบัญชีหลักทรัพย์ตามที่ระบุไว้ข้างต้น โดยฝากไว้กับ "" บริษัท ศูนย์รับฝากหลักทรัพย์ (ประเทศไทย) จำกัด เพื่อผู้ฝาก "" ผ่านบัญชี " &amp; TSD_AC_NAME &amp; " เลขที่บัญชี " &amp; TSD_AC_NUM &amp; " BIC Code: " &amp; TSD_AC_BIC_CODE &amp; " และข้าพเจ้าได้รับทราบคำสั่งดังกล่าวทุกประการแล้ว และตกลงจะปฏิบัติตามคำสั่งดังกล่าวข้างต้นอย่างถูกต้องทุกประการ"</f>
        <v xml:space="preserve">          ข้าพเจ้า   [BIC AGENT NAME] โบรกเกอร์หรือผู้เก็บรักษาหลักทรัพย์ของ () ขอยืนยันว่า ณ วันที่  ............................... พ.ศ. 2569  (ไม่เกินวันที่ 11 มีนาคม พ.ศ. 2569)    เป็นเจ้าของกรรมสิทธิ์ Source Bonds ตามรุ่นและจำนวนที่ฝากไว้ในบัญชีหลักทรัพย์ตามที่ระบุไว้ข้างต้น โดยฝากไว้กับ " บริษัท ศูนย์รับฝากหลักทรัพย์ (ประเทศไทย) จำกัด เพื่อผู้ฝาก " ผ่านบัญชี  เลขที่บัญชี  BIC Code: [BICCODE] และข้าพเจ้าได้รับทราบคำสั่งดังกล่าวทุกประการแล้ว และตกลงจะปฏิบัติตามคำสั่งดังกล่าวข้างต้นอย่างถูกต้องทุกประการ</v>
      </c>
      <c r="B36" s="133"/>
      <c r="C36" s="133"/>
      <c r="D36" s="133"/>
      <c r="E36" s="133"/>
      <c r="F36" s="134"/>
    </row>
    <row r="37" spans="1:6" s="38" customFormat="1" ht="64.5" customHeight="1" x14ac:dyDescent="0.25">
      <c r="A37" s="127" t="str">
        <f>"          ทั้งนี้  "&amp;INV_NAME&amp; "(" &amp; INV_NAME_EN &amp; ")"&amp;"  ที่อยู่   "&amp;INV_ADDR&amp;" เลขประจำตัวผู้เสียภาษีอากร 13 หลัก (ถ้ามี)  "&amp;INV_TAX_ID&amp;" ในฐานะเจ้าของกรรมสิทธิ์ Source Bonds ข้างต้น เป็นผู้ถือพันธบัตรประเภท  "&amp;INV_TAX_TYPE&amp;" ซึ่งธปท. ในฐานะนายทะเบียนพันธบัตรอาจหักภาษีเงินได้ ณ ที่จ่ายในอัตราร้อยละ  "&amp;WHT_SB_RATE_I*100&amp;" ของยอดเงินได้พึงประเมินประเภทดอกเบี้ยและ ในอัตราร้อยละ "&amp;WHT_SB_RATE_C*100&amp;" ของยอดเงินได้พึงประเมินประเภทผลประโยชน์จากการโอนพันธบัตร "</f>
        <v xml:space="preserve">          ทั้งนี้  ()  ที่อยู่    เลขประจำตัวผู้เสียภาษีอากร 13 หลัก (ถ้ามี)   ในฐานะเจ้าของกรรมสิทธิ์ Source Bonds ข้างต้น เป็นผู้ถือพันธบัตรประเภท   ซึ่งธปท. ในฐานะนายทะเบียนพันธบัตรอาจหักภาษีเงินได้ ณ ที่จ่ายในอัตราร้อยละ  0 ของยอดเงินได้พึงประเมินประเภทดอกเบี้ยและ ในอัตราร้อยละ 0 ของยอดเงินได้พึงประเมินประเภทผลประโยชน์จากการโอนพันธบัตร </v>
      </c>
      <c r="B37" s="123"/>
      <c r="C37" s="123"/>
      <c r="D37" s="123"/>
      <c r="E37" s="123"/>
      <c r="F37" s="128"/>
    </row>
    <row r="38" spans="1:6" s="38" customFormat="1" ht="15" customHeight="1" x14ac:dyDescent="0.25">
      <c r="A38" s="129"/>
      <c r="B38" s="124"/>
      <c r="C38" s="124"/>
      <c r="D38" s="124"/>
      <c r="E38" s="124"/>
      <c r="F38" s="130"/>
    </row>
    <row r="39" spans="1:6" s="38" customFormat="1" ht="19.5" customHeight="1" x14ac:dyDescent="0.25">
      <c r="A39" s="127" t="s">
        <v>2</v>
      </c>
      <c r="B39" s="123"/>
      <c r="C39" s="123"/>
      <c r="D39" s="110" t="s">
        <v>528</v>
      </c>
      <c r="E39" s="110">
        <f xml:space="preserve"> CUSTY_CONTACT_NAME</f>
        <v>0</v>
      </c>
      <c r="F39" s="92"/>
    </row>
    <row r="40" spans="1:6" s="38" customFormat="1" ht="35.1" customHeight="1" x14ac:dyDescent="0.35">
      <c r="A40" s="135" t="str">
        <f>"    (    " &amp; CUSTY_AUTH_NAME &amp; "  )"</f>
        <v xml:space="preserve">    (      )</v>
      </c>
      <c r="B40" s="122"/>
      <c r="C40" s="122"/>
      <c r="D40" s="110" t="s">
        <v>575</v>
      </c>
      <c r="E40" s="110">
        <f>CUSTY_CONTACT_DEPT</f>
        <v>0</v>
      </c>
      <c r="F40" s="92"/>
    </row>
    <row r="41" spans="1:6" s="38" customFormat="1" ht="15" customHeight="1" x14ac:dyDescent="0.25">
      <c r="A41" s="127" t="str">
        <f>'Base Information'!C20</f>
        <v>Investor (Organization) Name</v>
      </c>
      <c r="B41" s="123"/>
      <c r="C41" s="110"/>
      <c r="D41" s="110" t="s">
        <v>529</v>
      </c>
      <c r="E41" s="110">
        <f>CUSTY_CONTACT_TEL</f>
        <v>0</v>
      </c>
      <c r="F41" s="92"/>
    </row>
    <row r="42" spans="1:6" s="38" customFormat="1" ht="15" customHeight="1" x14ac:dyDescent="0.25">
      <c r="A42" s="93"/>
      <c r="B42" s="120">
        <f>'Base Information'!D20</f>
        <v>0</v>
      </c>
      <c r="C42" s="110"/>
      <c r="D42" s="110" t="s">
        <v>527</v>
      </c>
      <c r="E42" s="110">
        <f>CUSTY_CONTACT_FAX</f>
        <v>0</v>
      </c>
      <c r="F42" s="92"/>
    </row>
    <row r="43" spans="1:6" s="38" customFormat="1" ht="17.100000000000001" customHeight="1" x14ac:dyDescent="0.25">
      <c r="A43" s="127" t="s">
        <v>1075</v>
      </c>
      <c r="B43" s="123"/>
      <c r="C43" s="123"/>
      <c r="D43" s="110" t="s">
        <v>557</v>
      </c>
      <c r="E43" s="110">
        <f>CUSTY_CONTACT_EMAIL</f>
        <v>0</v>
      </c>
      <c r="F43" s="92"/>
    </row>
    <row r="44" spans="1:6" s="38" customFormat="1" ht="15" customHeight="1" x14ac:dyDescent="0.25">
      <c r="A44" s="139"/>
      <c r="B44" s="131"/>
      <c r="C44" s="131"/>
      <c r="D44" s="131"/>
      <c r="E44" s="131"/>
      <c r="F44" s="140"/>
    </row>
    <row r="45" spans="1:6" s="38" customFormat="1" ht="15" customHeight="1" x14ac:dyDescent="0.25">
      <c r="A45" s="124"/>
      <c r="B45" s="124"/>
      <c r="C45" s="124"/>
      <c r="D45" s="124"/>
      <c r="E45" s="124"/>
      <c r="F45" s="124"/>
    </row>
    <row r="46" spans="1:6" s="38" customFormat="1" x14ac:dyDescent="0.25">
      <c r="A46" s="125" t="s">
        <v>548</v>
      </c>
      <c r="B46" s="126"/>
      <c r="C46" s="126"/>
      <c r="D46" s="126"/>
      <c r="E46" s="126"/>
      <c r="F46" s="126"/>
    </row>
    <row r="47" spans="1:6" s="38" customFormat="1" ht="27.75" customHeight="1" x14ac:dyDescent="0.25">
      <c r="A47" s="123" t="s">
        <v>547</v>
      </c>
      <c r="B47" s="123"/>
      <c r="C47" s="123"/>
      <c r="D47" s="123"/>
      <c r="E47" s="123"/>
      <c r="F47" s="123"/>
    </row>
    <row r="48" spans="1:6" x14ac:dyDescent="0.35">
      <c r="A48" s="123" t="s">
        <v>544</v>
      </c>
      <c r="B48" s="123"/>
      <c r="C48" s="123"/>
      <c r="D48" s="123"/>
      <c r="E48" s="123"/>
      <c r="F48" s="123"/>
    </row>
    <row r="49" spans="1:6" x14ac:dyDescent="0.35">
      <c r="A49" s="123" t="s">
        <v>545</v>
      </c>
      <c r="B49" s="123"/>
      <c r="C49" s="123"/>
      <c r="D49" s="123"/>
      <c r="E49" s="123"/>
      <c r="F49" s="123"/>
    </row>
    <row r="50" spans="1:6" ht="31.5" customHeight="1" x14ac:dyDescent="0.35">
      <c r="A50" s="123" t="s">
        <v>546</v>
      </c>
      <c r="B50" s="123"/>
      <c r="C50" s="123"/>
      <c r="D50" s="123"/>
      <c r="E50" s="123"/>
      <c r="F50" s="123"/>
    </row>
    <row r="51" spans="1:6" s="38" customFormat="1" ht="38.25" customHeight="1" x14ac:dyDescent="0.25">
      <c r="A51" s="133" t="s">
        <v>1022</v>
      </c>
      <c r="B51" s="133"/>
      <c r="C51" s="133"/>
      <c r="D51" s="133"/>
      <c r="E51" s="133"/>
      <c r="F51" s="133"/>
    </row>
    <row r="52" spans="1:6" ht="48" customHeight="1" x14ac:dyDescent="0.35">
      <c r="A52" s="133" t="s">
        <v>1076</v>
      </c>
      <c r="B52" s="133"/>
      <c r="C52" s="133"/>
      <c r="D52" s="133"/>
      <c r="E52" s="133"/>
      <c r="F52" s="133"/>
    </row>
  </sheetData>
  <sheetProtection algorithmName="SHA-512" hashValue="wADNH34Nuwd+tQoz+E2pjHrmYCahPV3gJEFB13l4cHOVb4MTZyHDkquf2UefYZI1vI35xEUOb1TpntmwCbX5aA==" saltValue="amv9PUk9OcUMdb1SZXr1RQ==" spinCount="100000" sheet="1" objects="1" scenarios="1"/>
  <mergeCells count="42">
    <mergeCell ref="A47:F47"/>
    <mergeCell ref="A48:F48"/>
    <mergeCell ref="A49:F49"/>
    <mergeCell ref="A50:F50"/>
    <mergeCell ref="A51:F51"/>
    <mergeCell ref="A52:F52"/>
    <mergeCell ref="A9:F9"/>
    <mergeCell ref="A3:F3"/>
    <mergeCell ref="A7:F7"/>
    <mergeCell ref="A8:F8"/>
    <mergeCell ref="A44:F44"/>
    <mergeCell ref="A23:F23"/>
    <mergeCell ref="A24:F24"/>
    <mergeCell ref="A35:F35"/>
    <mergeCell ref="A10:F10"/>
    <mergeCell ref="A11:F11"/>
    <mergeCell ref="A12:F12"/>
    <mergeCell ref="A13:F13"/>
    <mergeCell ref="A21:F21"/>
    <mergeCell ref="A22:F22"/>
    <mergeCell ref="A25:F25"/>
    <mergeCell ref="A26:F26"/>
    <mergeCell ref="A1:F1"/>
    <mergeCell ref="A2:F2"/>
    <mergeCell ref="A4:F4"/>
    <mergeCell ref="A5:F5"/>
    <mergeCell ref="A6:F6"/>
    <mergeCell ref="A27:C27"/>
    <mergeCell ref="A28:C28"/>
    <mergeCell ref="A45:F45"/>
    <mergeCell ref="A46:F46"/>
    <mergeCell ref="A37:F37"/>
    <mergeCell ref="A38:F38"/>
    <mergeCell ref="A32:F32"/>
    <mergeCell ref="A33:F33"/>
    <mergeCell ref="A43:C43"/>
    <mergeCell ref="A34:F34"/>
    <mergeCell ref="A36:F36"/>
    <mergeCell ref="A39:C39"/>
    <mergeCell ref="A40:C40"/>
    <mergeCell ref="E31:F31"/>
    <mergeCell ref="A41:B41"/>
  </mergeCells>
  <pageMargins left="0.78740157480314965" right="0.78740157480314965" top="0.74803149606299213" bottom="0.74803149606299213" header="0.31496062992125984" footer="0.31496062992125984"/>
  <pageSetup paperSize="9" scale="93" fitToHeight="100" orientation="portrait" r:id="rId1"/>
  <headerFooter>
    <oddFooter>&amp;CInstruction Form
&amp;P of &amp;N</oddFooter>
  </headerFooter>
  <rowBreaks count="1" manualBreakCount="1">
    <brk id="33"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B050"/>
  </sheetPr>
  <dimension ref="A1:G53"/>
  <sheetViews>
    <sheetView view="pageBreakPreview" zoomScale="130" zoomScaleNormal="190" zoomScaleSheetLayoutView="130" workbookViewId="0">
      <selection activeCell="A3" sqref="A3:D3"/>
    </sheetView>
  </sheetViews>
  <sheetFormatPr defaultColWidth="8.85546875" defaultRowHeight="12.75" x14ac:dyDescent="0.2"/>
  <cols>
    <col min="1" max="1" width="3" style="26" customWidth="1"/>
    <col min="2" max="2" width="22.42578125" style="27" customWidth="1"/>
    <col min="3" max="3" width="12.5703125" style="27" customWidth="1"/>
    <col min="4" max="4" width="21.42578125" style="27" customWidth="1"/>
    <col min="5" max="5" width="22" style="27" customWidth="1"/>
    <col min="6" max="6" width="9.140625" style="27" customWidth="1"/>
    <col min="7" max="16384" width="8.85546875" style="27"/>
  </cols>
  <sheetData>
    <row r="1" spans="1:7" s="25" customFormat="1" ht="15" customHeight="1" x14ac:dyDescent="0.25">
      <c r="A1" s="144" t="s">
        <v>235</v>
      </c>
      <c r="B1" s="144"/>
      <c r="C1" s="144"/>
      <c r="D1" s="144"/>
      <c r="E1" s="144"/>
      <c r="F1" s="144"/>
    </row>
    <row r="2" spans="1:7" s="25" customFormat="1" ht="29.25" customHeight="1" x14ac:dyDescent="0.25">
      <c r="A2" s="145" t="str">
        <f>"FOR SOURCE BONDS " &amp; S_BOND1 &amp; ", " &amp; S_BOND2 &amp; ",  " &amp; S_BOND3 &amp; ",  " &amp; S_BOND4 &amp; ",  " &amp; S_BOND5 &amp; ",  " &amp; S_BOND6 &amp; ", OR " &amp; S_BOND7</f>
        <v>FOR SOURCE BONDS LB26DA, LB273A,  LB276A,  LB27NA,  LB27DA,  LB284A, OR LB286A</v>
      </c>
      <c r="B2" s="145"/>
      <c r="C2" s="145"/>
      <c r="D2" s="145"/>
      <c r="E2" s="145"/>
      <c r="F2" s="145"/>
    </row>
    <row r="3" spans="1:7" s="25" customFormat="1" ht="15" customHeight="1" x14ac:dyDescent="0.25">
      <c r="A3" s="146" t="s">
        <v>1077</v>
      </c>
      <c r="B3" s="146"/>
      <c r="C3" s="146"/>
      <c r="D3" s="146"/>
      <c r="E3" s="148" t="str">
        <f>"Legal Entity Identifier (LEI) Number : " &amp; NRID</f>
        <v xml:space="preserve">Legal Entity Identifier (LEI) Number : </v>
      </c>
      <c r="F3" s="49"/>
      <c r="G3" s="100"/>
    </row>
    <row r="4" spans="1:7" s="25" customFormat="1" ht="26.25" customHeight="1" x14ac:dyDescent="0.25">
      <c r="A4" s="147" t="str">
        <f>"To:  " &amp; CUSTY_NAME &amp; ""</f>
        <v>To:  [BIC AGENT NAME]</v>
      </c>
      <c r="B4" s="147"/>
      <c r="C4" s="147"/>
      <c r="D4" s="147"/>
      <c r="E4" s="149"/>
      <c r="F4" s="49"/>
    </row>
    <row r="5" spans="1:7" s="25" customFormat="1" ht="15" customHeight="1" x14ac:dyDescent="0.25">
      <c r="A5" s="147" t="str">
        <f>"        Tel:  " &amp; CUSTY_TEL &amp; "     Fax:   " &amp; CUSTY_FAX</f>
        <v xml:space="preserve">        Tel:       Fax:   </v>
      </c>
      <c r="B5" s="147"/>
      <c r="C5" s="147"/>
      <c r="D5" s="155"/>
      <c r="E5" s="148" t="str">
        <f>"Segregated Securities Account (SSA) : " &amp; SSA</f>
        <v xml:space="preserve">Segregated Securities Account (SSA) : </v>
      </c>
      <c r="F5" s="49"/>
    </row>
    <row r="6" spans="1:7" s="25" customFormat="1" ht="22.5" customHeight="1" x14ac:dyDescent="0.25">
      <c r="A6" s="147" t="s">
        <v>236</v>
      </c>
      <c r="B6" s="147"/>
      <c r="C6" s="147"/>
      <c r="D6" s="49"/>
      <c r="E6" s="149"/>
      <c r="F6" s="49"/>
    </row>
    <row r="7" spans="1:7" s="25" customFormat="1" ht="24.75" customHeight="1" x14ac:dyDescent="0.25">
      <c r="A7" s="151" t="s">
        <v>1050</v>
      </c>
      <c r="B7" s="151"/>
      <c r="C7" s="151"/>
      <c r="D7" s="151"/>
      <c r="E7" s="151"/>
      <c r="F7" s="151"/>
      <c r="G7" s="100"/>
    </row>
    <row r="8" spans="1:7" s="25" customFormat="1" ht="30" customHeight="1" x14ac:dyDescent="0.25">
      <c r="A8" s="151" t="s">
        <v>1078</v>
      </c>
      <c r="B8" s="151"/>
      <c r="C8" s="151"/>
      <c r="D8" s="151"/>
      <c r="E8" s="151"/>
      <c r="F8" s="151"/>
      <c r="G8" s="100"/>
    </row>
    <row r="9" spans="1:7" s="25" customFormat="1" ht="15" customHeight="1" x14ac:dyDescent="0.25">
      <c r="A9" s="150" t="str">
        <f>"          I/We,  " &amp; INV_NAME_EN</f>
        <v xml:space="preserve">          I/We,  </v>
      </c>
      <c r="B9" s="150"/>
      <c r="C9" s="150"/>
      <c r="D9" s="150"/>
      <c r="E9" s="150"/>
      <c r="F9" s="150"/>
    </row>
    <row r="10" spans="1:7" s="25" customFormat="1" ht="15" customHeight="1" x14ac:dyDescent="0.25">
      <c r="A10" s="150" t="str">
        <f>"have opened securities account no.   " &amp; INV_AC_NUM</f>
        <v xml:space="preserve">have opened securities account no.   </v>
      </c>
      <c r="B10" s="150"/>
      <c r="C10" s="150"/>
      <c r="D10" s="150"/>
      <c r="E10" s="150"/>
      <c r="F10" s="150"/>
    </row>
    <row r="11" spans="1:7" s="25" customFormat="1" ht="24.95" customHeight="1" x14ac:dyDescent="0.25">
      <c r="A11" s="150" t="str">
        <f>"with you under the account name of    " &amp; INV_AC_NAME</f>
        <v xml:space="preserve">with you under the account name of    </v>
      </c>
      <c r="B11" s="150"/>
      <c r="C11" s="150"/>
      <c r="D11" s="150"/>
      <c r="E11" s="150"/>
      <c r="F11" s="150"/>
    </row>
    <row r="12" spans="1:7" s="25" customFormat="1" ht="72.95" customHeight="1" x14ac:dyDescent="0.25">
      <c r="A12" s="146" t="str">
        <f>"(the Securities Account) and have deposited government bonds Series " &amp;  S_BOND1 &amp; " (or Source Bonds " &amp;  S_BOND1 &amp; "), government bonds Series " &amp;  S_BOND2 &amp; " (or Source Bonds" &amp;  S_BOND2 &amp; "), government bonds Series " &amp;  S_BOND3 &amp; " (or Source Bonds " &amp;  S_BOND3 &amp; "), government bonds Series " &amp;  S_BOND4 &amp; " (or Source Bonds " &amp;  S_BOND4 &amp; "), government bonds Series " &amp;  S_BOND5 &amp; " (or Source Bonds" &amp;  S_BOND5 &amp; "), government bonds Series " &amp;  S_BOND6 &amp; " (or Source Bonds" &amp;  S_BOND6 &amp; ") and government bonds Series " &amp;  S_BOND7 &amp; " (or Source Bonds " &amp;  S_BOND7 &amp; ") (collectively, Source Bonds) with you in the Securities Account."</f>
        <v>(the Securities Account) and have deposited government bonds Series LB26DA (or Source Bonds LB26DA), government bonds Series LB273A (or Source BondsLB273A), government bonds Series LB276A (or Source Bonds LB276A), government bonds Series LB27NA (or Source Bonds LB27NA), government bonds Series LB27DA (or Source BondsLB27DA), government bonds Series LB284A (or Source BondsLB284A) and government bonds Series LB286A (or Source Bonds LB286A) (collectively, Source Bonds) with you in the Securities Account.</v>
      </c>
      <c r="B12" s="146"/>
      <c r="C12" s="146"/>
      <c r="D12" s="146"/>
      <c r="E12" s="146"/>
      <c r="F12" s="146"/>
    </row>
    <row r="13" spans="1:7" s="25" customFormat="1" ht="32.450000000000003" customHeight="1" x14ac:dyDescent="0.25">
      <c r="A13" s="150" t="s">
        <v>237</v>
      </c>
      <c r="B13" s="150"/>
      <c r="C13" s="150"/>
      <c r="D13" s="150"/>
      <c r="E13" s="150"/>
      <c r="F13" s="150"/>
    </row>
    <row r="14" spans="1:7" s="25" customFormat="1" ht="29.45" customHeight="1" x14ac:dyDescent="0.25">
      <c r="A14" s="39" t="str">
        <f>IF(SB_UNIT_1&gt;0, "þ", "o")</f>
        <v>o</v>
      </c>
      <c r="B14" s="28" t="str">
        <f>"Source Bonds "&amp; S_BOND1 &amp;"  in an amount of"</f>
        <v>Source Bonds LB26DA  in an amount of</v>
      </c>
      <c r="C14" s="29">
        <f>SB_UNIT_1</f>
        <v>0</v>
      </c>
      <c r="D14" s="28" t="s">
        <v>238</v>
      </c>
      <c r="E14" s="30">
        <f>SB_UNIT_1*1000</f>
        <v>0</v>
      </c>
      <c r="F14" s="102" t="s">
        <v>1030</v>
      </c>
    </row>
    <row r="15" spans="1:7" s="25" customFormat="1" ht="29.45" customHeight="1" x14ac:dyDescent="0.25">
      <c r="A15" s="39" t="str">
        <f>IF(SB_UNIT_2&gt;0, "þ", "o")</f>
        <v>o</v>
      </c>
      <c r="B15" s="28" t="str">
        <f>"Source Bonds "&amp; S_BOND2 &amp;"  in an amount of"</f>
        <v>Source Bonds LB273A  in an amount of</v>
      </c>
      <c r="C15" s="29">
        <f>SB_UNIT_2</f>
        <v>0</v>
      </c>
      <c r="D15" s="28" t="s">
        <v>238</v>
      </c>
      <c r="E15" s="30">
        <f>SB_UNIT_2*1000</f>
        <v>0</v>
      </c>
      <c r="F15" s="102" t="s">
        <v>1030</v>
      </c>
    </row>
    <row r="16" spans="1:7" s="25" customFormat="1" ht="29.45" customHeight="1" x14ac:dyDescent="0.25">
      <c r="A16" s="39" t="str">
        <f>IF(SB_UNIT_3&gt;0, "þ", "o")</f>
        <v>o</v>
      </c>
      <c r="B16" s="28" t="str">
        <f>"Source Bonds "&amp; S_BOND3 &amp;"  in an amount of"</f>
        <v>Source Bonds LB276A  in an amount of</v>
      </c>
      <c r="C16" s="29">
        <f>SB_UNIT_3</f>
        <v>0</v>
      </c>
      <c r="D16" s="28" t="s">
        <v>238</v>
      </c>
      <c r="E16" s="30">
        <f>SB_UNIT_3*1000</f>
        <v>0</v>
      </c>
      <c r="F16" s="102" t="s">
        <v>1030</v>
      </c>
    </row>
    <row r="17" spans="1:6" s="25" customFormat="1" ht="29.45" customHeight="1" x14ac:dyDescent="0.25">
      <c r="A17" s="39" t="str">
        <f>IF(SB_UNIT_4&gt;0, "þ", "o")</f>
        <v>o</v>
      </c>
      <c r="B17" s="28" t="str">
        <f>"Source Bonds "&amp; S_BOND4 &amp;"  in an amount of"</f>
        <v>Source Bonds LB27NA  in an amount of</v>
      </c>
      <c r="C17" s="29">
        <f>SB_UNIT_4</f>
        <v>0</v>
      </c>
      <c r="D17" s="28" t="s">
        <v>238</v>
      </c>
      <c r="E17" s="30">
        <f>SB_UNIT_4*1000</f>
        <v>0</v>
      </c>
      <c r="F17" s="102" t="s">
        <v>1030</v>
      </c>
    </row>
    <row r="18" spans="1:6" s="25" customFormat="1" ht="29.45" customHeight="1" x14ac:dyDescent="0.25">
      <c r="A18" s="39" t="str">
        <f>IF(SB_UNIT_5&gt;0, "þ", "o")</f>
        <v>o</v>
      </c>
      <c r="B18" s="28" t="str">
        <f>"Source Bonds "&amp; S_BOND5 &amp;"  in an amount of"</f>
        <v>Source Bonds LB27DA  in an amount of</v>
      </c>
      <c r="C18" s="29">
        <f>SB_UNIT_5</f>
        <v>0</v>
      </c>
      <c r="D18" s="28" t="s">
        <v>238</v>
      </c>
      <c r="E18" s="30">
        <f>SB_UNIT_5*1000</f>
        <v>0</v>
      </c>
      <c r="F18" s="102" t="s">
        <v>1030</v>
      </c>
    </row>
    <row r="19" spans="1:6" s="25" customFormat="1" ht="29.45" customHeight="1" x14ac:dyDescent="0.25">
      <c r="A19" s="39" t="str">
        <f>IF(SB_UNIT_6&gt;0, "þ", "o")</f>
        <v>o</v>
      </c>
      <c r="B19" s="28" t="str">
        <f>"Source Bonds "&amp; S_BOND6 &amp;"  in an amount of"</f>
        <v>Source Bonds LB284A  in an amount of</v>
      </c>
      <c r="C19" s="29">
        <f>SB_UNIT_6</f>
        <v>0</v>
      </c>
      <c r="D19" s="28" t="s">
        <v>238</v>
      </c>
      <c r="E19" s="30">
        <f>SB_UNIT_6*1000</f>
        <v>0</v>
      </c>
      <c r="F19" s="102" t="s">
        <v>1030</v>
      </c>
    </row>
    <row r="20" spans="1:6" s="25" customFormat="1" ht="29.45" customHeight="1" x14ac:dyDescent="0.25">
      <c r="A20" s="39" t="str">
        <f>IF(SB_UNIT_7&gt;0, "þ", "o")</f>
        <v>o</v>
      </c>
      <c r="B20" s="28" t="str">
        <f>"Source Bonds "&amp; S_BOND7 &amp;"  in an amount of"</f>
        <v>Source Bonds LB286A  in an amount of</v>
      </c>
      <c r="C20" s="29">
        <f>SB_UNIT_7</f>
        <v>0</v>
      </c>
      <c r="D20" s="28" t="s">
        <v>238</v>
      </c>
      <c r="E20" s="30">
        <f>SB_UNIT_7*1000</f>
        <v>0</v>
      </c>
      <c r="F20" s="102" t="s">
        <v>1030</v>
      </c>
    </row>
    <row r="21" spans="1:6" s="25" customFormat="1" ht="46.5" customHeight="1" x14ac:dyDescent="0.25">
      <c r="A21" s="152" t="s">
        <v>533</v>
      </c>
      <c r="B21" s="152"/>
      <c r="C21" s="152"/>
      <c r="D21" s="152"/>
      <c r="E21" s="152"/>
      <c r="F21" s="152"/>
    </row>
    <row r="22" spans="1:6" s="25" customFormat="1" ht="102" customHeight="1" x14ac:dyDescent="0.25">
      <c r="A22" s="153" t="s">
        <v>1079</v>
      </c>
      <c r="B22" s="153"/>
      <c r="C22" s="153"/>
      <c r="D22" s="153"/>
      <c r="E22" s="153"/>
      <c r="F22" s="153"/>
    </row>
    <row r="23" spans="1:6" s="25" customFormat="1" ht="48" customHeight="1" x14ac:dyDescent="0.25">
      <c r="A23" s="154" t="s">
        <v>1080</v>
      </c>
      <c r="B23" s="154"/>
      <c r="C23" s="154"/>
      <c r="D23" s="154"/>
      <c r="E23" s="154"/>
      <c r="F23" s="154"/>
    </row>
    <row r="24" spans="1:6" s="25" customFormat="1" ht="15" customHeight="1" x14ac:dyDescent="0.25">
      <c r="A24" s="150"/>
      <c r="B24" s="150"/>
      <c r="C24" s="150"/>
      <c r="D24" s="150"/>
      <c r="E24" s="150"/>
      <c r="F24" s="150"/>
    </row>
    <row r="25" spans="1:6" s="25" customFormat="1" ht="18.600000000000001" customHeight="1" x14ac:dyDescent="0.25">
      <c r="A25" s="150" t="s">
        <v>239</v>
      </c>
      <c r="B25" s="150"/>
      <c r="C25" s="150"/>
      <c r="D25" s="150"/>
      <c r="E25" s="150"/>
      <c r="F25" s="150"/>
    </row>
    <row r="26" spans="1:6" s="25" customFormat="1" ht="15" customHeight="1" x14ac:dyDescent="0.25">
      <c r="A26" s="150"/>
      <c r="B26" s="150"/>
      <c r="C26" s="150"/>
      <c r="D26" s="150"/>
      <c r="E26" s="150"/>
      <c r="F26" s="150"/>
    </row>
    <row r="27" spans="1:6" s="25" customFormat="1" x14ac:dyDescent="0.25">
      <c r="A27" s="147" t="s">
        <v>240</v>
      </c>
      <c r="B27" s="147"/>
      <c r="C27" s="147"/>
      <c r="D27" s="49"/>
      <c r="E27" s="49"/>
      <c r="F27" s="49"/>
    </row>
    <row r="28" spans="1:6" s="25" customFormat="1" ht="15" customHeight="1" x14ac:dyDescent="0.25">
      <c r="A28" s="147" t="str">
        <f>"     (  " &amp; INV_AUTH_NAME &amp; "  )"</f>
        <v xml:space="preserve">     (    )</v>
      </c>
      <c r="B28" s="147"/>
      <c r="C28" s="147"/>
      <c r="D28" s="49" t="s">
        <v>536</v>
      </c>
      <c r="E28" s="49" t="str">
        <f>INV_CONTACT_NAME</f>
        <v>.</v>
      </c>
      <c r="F28" s="49"/>
    </row>
    <row r="29" spans="1:6" s="25" customFormat="1" x14ac:dyDescent="0.25">
      <c r="A29" s="147" t="str">
        <f>'Base Information'!C20</f>
        <v>Investor (Organization) Name</v>
      </c>
      <c r="B29" s="147"/>
      <c r="C29" s="49"/>
      <c r="D29" s="49" t="s">
        <v>573</v>
      </c>
      <c r="E29" s="49">
        <f>INV_CONTACT_DEPT</f>
        <v>0</v>
      </c>
      <c r="F29" s="49"/>
    </row>
    <row r="30" spans="1:6" s="25" customFormat="1" ht="34.5" customHeight="1" x14ac:dyDescent="0.25">
      <c r="A30" s="49"/>
      <c r="B30" s="63">
        <f>'Base Information'!D20</f>
        <v>0</v>
      </c>
      <c r="C30" s="49"/>
      <c r="D30" s="49" t="s">
        <v>535</v>
      </c>
      <c r="E30" s="49">
        <f>INV_CONTACT_TEL</f>
        <v>0</v>
      </c>
      <c r="F30" s="49"/>
    </row>
    <row r="31" spans="1:6" s="25" customFormat="1" ht="15" customHeight="1" x14ac:dyDescent="0.25">
      <c r="A31" s="49"/>
      <c r="B31" s="49"/>
      <c r="C31" s="49"/>
      <c r="D31" s="49" t="s">
        <v>537</v>
      </c>
      <c r="E31" s="49">
        <f>INV_CONTACT_FAX</f>
        <v>0</v>
      </c>
      <c r="F31" s="49"/>
    </row>
    <row r="32" spans="1:6" s="25" customFormat="1" x14ac:dyDescent="0.25">
      <c r="A32" s="49"/>
      <c r="C32" s="49"/>
      <c r="D32" s="49" t="s">
        <v>562</v>
      </c>
      <c r="E32" s="49">
        <f>INV_CONTACT_EMAIL</f>
        <v>0</v>
      </c>
      <c r="F32" s="49"/>
    </row>
    <row r="33" spans="1:6" s="25" customFormat="1" ht="15" customHeight="1" x14ac:dyDescent="0.25">
      <c r="A33" s="49"/>
      <c r="B33" s="49"/>
      <c r="C33" s="49"/>
      <c r="D33" s="49"/>
      <c r="E33" s="49"/>
      <c r="F33" s="49"/>
    </row>
    <row r="34" spans="1:6" s="25" customFormat="1" ht="15" customHeight="1" x14ac:dyDescent="0.25">
      <c r="A34" s="150"/>
      <c r="B34" s="150"/>
      <c r="C34" s="150"/>
      <c r="D34" s="150"/>
      <c r="E34" s="150"/>
      <c r="F34" s="150"/>
    </row>
    <row r="35" spans="1:6" s="25" customFormat="1" ht="15" customHeight="1" x14ac:dyDescent="0.25">
      <c r="A35" s="160" t="s">
        <v>241</v>
      </c>
      <c r="B35" s="161"/>
      <c r="C35" s="161"/>
      <c r="D35" s="161"/>
      <c r="E35" s="161"/>
      <c r="F35" s="162"/>
    </row>
    <row r="36" spans="1:6" s="25" customFormat="1" ht="87" customHeight="1" x14ac:dyDescent="0.25">
      <c r="A36" s="158" t="str">
        <f>"          We,    " &amp; CUSTY_NAME &amp; " as Broker/Custodian of  "  &amp;  INV_NAME_EN &amp; ",
confirm that, as of   ........................  2026 (No later than 11 March 2026) " &amp; INV_NAME_EN &amp; " is the owner of the series of the Source Bonds in the amount as specified above which have been deposited with ""Thailand Securities Depository Company Limited for Depositors"" through the account""  " &amp; TSD_AC_NAME &amp; ", account number " &amp; TSD_AC_NUM &amp; ", BIC Code: " &amp; TSD_AC_BIC_CODE &amp; " and we hereby acknowledge the above instructions and agree to comply with such instructions in all respects."</f>
        <v xml:space="preserve">          We,    [BIC AGENT NAME] as Broker/Custodian of  ,
confirm that, as of   ........................  2026 (No later than 11 March 2026)  is the owner of the series of the Source Bonds in the amount as specified above which have been deposited with "Thailand Securities Depository Company Limited for Depositors" through the account"  , account number , BIC Code: [BICCODE] and we hereby acknowledge the above instructions and agree to comply with such instructions in all respects.</v>
      </c>
      <c r="B36" s="152"/>
      <c r="C36" s="152"/>
      <c r="D36" s="152"/>
      <c r="E36" s="152"/>
      <c r="F36" s="159"/>
    </row>
    <row r="37" spans="1:6" s="25" customFormat="1" ht="70.5" customHeight="1" x14ac:dyDescent="0.25">
      <c r="A37" s="158" t="str">
        <f>"          " &amp; INV_NAME_EN &amp;" , as the owner of the Source Bonds specified above, holds     "&amp;INV_DOMICILE &amp; "    nationality, resides/has a registered office at  " &amp; INV_ADDR&amp;" and carries tax identification no. (if any)  "&amp;INV_TAX_ID&amp;". The Bondholder is classified as    "&amp;INV_TAX_TYPE&amp;" , payment to whom may be subject to the withholding tax deducted by the Bank of Thailand at the rate of    "&amp;WHT_SB_RATE_I*100&amp;" percent of the interest income and   "&amp;WHT_SB_RATE_C*100&amp;" percent of the capital gain income."</f>
        <v xml:space="preserve">           , as the owner of the Source Bonds specified above, holds     ไทย    nationality, resides/has a registered office at   and carries tax identification no. (if any)  . The Bondholder is classified as     , payment to whom may be subject to the withholding tax deducted by the Bank of Thailand at the rate of    0 percent of the interest income and   0 percent of the capital gain income.</v>
      </c>
      <c r="B37" s="152"/>
      <c r="C37" s="152"/>
      <c r="D37" s="152"/>
      <c r="E37" s="152"/>
      <c r="F37" s="159"/>
    </row>
    <row r="38" spans="1:6" s="25" customFormat="1" ht="15" customHeight="1" x14ac:dyDescent="0.25">
      <c r="A38" s="169"/>
      <c r="B38" s="150"/>
      <c r="C38" s="150"/>
      <c r="D38" s="150"/>
      <c r="E38" s="150"/>
      <c r="F38" s="170"/>
    </row>
    <row r="39" spans="1:6" s="25" customFormat="1" ht="44.25" customHeight="1" x14ac:dyDescent="0.25">
      <c r="A39" s="171" t="s">
        <v>242</v>
      </c>
      <c r="B39" s="147"/>
      <c r="C39" s="147"/>
      <c r="D39" s="49" t="s">
        <v>536</v>
      </c>
      <c r="E39" s="49">
        <f>CUSTY_CONTACT_NAME</f>
        <v>0</v>
      </c>
      <c r="F39" s="51"/>
    </row>
    <row r="40" spans="1:6" s="25" customFormat="1" ht="35.25" customHeight="1" x14ac:dyDescent="0.25">
      <c r="A40" s="171" t="str">
        <f>"   (" &amp; CUSTY_AUTH_NAME &amp; " )"</f>
        <v xml:space="preserve">   ( )</v>
      </c>
      <c r="B40" s="147"/>
      <c r="C40" s="147"/>
      <c r="D40" s="49" t="s">
        <v>538</v>
      </c>
      <c r="E40" s="49">
        <f>CUSTY_CONTACT_DEPT</f>
        <v>0</v>
      </c>
      <c r="F40" s="51"/>
    </row>
    <row r="41" spans="1:6" s="25" customFormat="1" ht="15" customHeight="1" x14ac:dyDescent="0.25">
      <c r="A41" s="172"/>
      <c r="B41" s="173"/>
      <c r="C41" s="173"/>
      <c r="D41" s="49" t="s">
        <v>539</v>
      </c>
      <c r="E41" s="49">
        <f>CUSTY_CONTACT_TEL</f>
        <v>0</v>
      </c>
      <c r="F41" s="51"/>
    </row>
    <row r="42" spans="1:6" s="25" customFormat="1" ht="15" customHeight="1" x14ac:dyDescent="0.25">
      <c r="A42" s="50"/>
      <c r="B42" s="49"/>
      <c r="C42" s="49"/>
      <c r="D42" s="49" t="s">
        <v>537</v>
      </c>
      <c r="E42" s="49">
        <f>CUSTY_CONTACT_FAX</f>
        <v>0</v>
      </c>
      <c r="F42" s="51"/>
    </row>
    <row r="43" spans="1:6" s="25" customFormat="1" x14ac:dyDescent="0.25">
      <c r="A43" s="156" t="s">
        <v>1081</v>
      </c>
      <c r="B43" s="157"/>
      <c r="C43" s="157"/>
      <c r="D43" s="49" t="s">
        <v>562</v>
      </c>
      <c r="E43" s="49">
        <f>CUSTY_CONTACT_EMAIL</f>
        <v>0</v>
      </c>
      <c r="F43" s="51"/>
    </row>
    <row r="44" spans="1:6" s="25" customFormat="1" ht="15" customHeight="1" x14ac:dyDescent="0.25">
      <c r="A44" s="166"/>
      <c r="B44" s="167"/>
      <c r="C44" s="167"/>
      <c r="D44" s="167"/>
      <c r="E44" s="167"/>
      <c r="F44" s="168"/>
    </row>
    <row r="45" spans="1:6" s="25" customFormat="1" ht="15" customHeight="1" x14ac:dyDescent="0.25">
      <c r="A45" s="150"/>
      <c r="B45" s="150"/>
      <c r="C45" s="150"/>
      <c r="D45" s="150"/>
      <c r="E45" s="150"/>
      <c r="F45" s="150"/>
    </row>
    <row r="46" spans="1:6" s="25" customFormat="1" ht="15" customHeight="1" x14ac:dyDescent="0.25">
      <c r="A46" s="164" t="s">
        <v>243</v>
      </c>
      <c r="B46" s="164"/>
      <c r="C46" s="164"/>
      <c r="D46" s="164"/>
      <c r="E46" s="164"/>
      <c r="F46" s="164"/>
    </row>
    <row r="47" spans="1:6" s="25" customFormat="1" ht="18" customHeight="1" x14ac:dyDescent="0.25">
      <c r="A47" s="165" t="s">
        <v>244</v>
      </c>
      <c r="B47" s="165"/>
      <c r="C47" s="165"/>
      <c r="D47" s="165"/>
      <c r="E47" s="165"/>
      <c r="F47" s="165"/>
    </row>
    <row r="48" spans="1:6" s="25" customFormat="1" ht="20.25" customHeight="1" x14ac:dyDescent="0.25">
      <c r="A48" s="165" t="s">
        <v>245</v>
      </c>
      <c r="B48" s="165"/>
      <c r="C48" s="165"/>
      <c r="D48" s="165"/>
      <c r="E48" s="165"/>
      <c r="F48" s="165"/>
    </row>
    <row r="49" spans="1:6" s="25" customFormat="1" ht="18" customHeight="1" x14ac:dyDescent="0.25">
      <c r="A49" s="165" t="s">
        <v>246</v>
      </c>
      <c r="B49" s="165"/>
      <c r="C49" s="165"/>
      <c r="D49" s="165"/>
      <c r="E49" s="165"/>
      <c r="F49" s="165"/>
    </row>
    <row r="50" spans="1:6" s="25" customFormat="1" ht="39.75" customHeight="1" x14ac:dyDescent="0.25">
      <c r="A50" s="165" t="s">
        <v>247</v>
      </c>
      <c r="B50" s="165"/>
      <c r="C50" s="165"/>
      <c r="D50" s="165"/>
      <c r="E50" s="165"/>
      <c r="F50" s="165"/>
    </row>
    <row r="51" spans="1:6" s="25" customFormat="1" ht="17.25" customHeight="1" x14ac:dyDescent="0.25">
      <c r="A51" s="165" t="s">
        <v>1024</v>
      </c>
      <c r="B51" s="165"/>
      <c r="C51" s="165"/>
      <c r="D51" s="165"/>
      <c r="E51" s="165"/>
      <c r="F51" s="165"/>
    </row>
    <row r="52" spans="1:6" s="25" customFormat="1" ht="21.75" customHeight="1" x14ac:dyDescent="0.25">
      <c r="A52" s="163" t="s">
        <v>563</v>
      </c>
      <c r="B52" s="163"/>
      <c r="C52" s="163"/>
      <c r="D52" s="163"/>
      <c r="E52" s="163"/>
      <c r="F52" s="163"/>
    </row>
    <row r="53" spans="1:6" s="25" customFormat="1" ht="19.5" customHeight="1" x14ac:dyDescent="0.25">
      <c r="A53" s="163" t="s">
        <v>1082</v>
      </c>
      <c r="B53" s="163"/>
      <c r="C53" s="163"/>
      <c r="D53" s="163"/>
      <c r="E53" s="163"/>
      <c r="F53" s="163"/>
    </row>
  </sheetData>
  <sheetProtection algorithmName="SHA-512" hashValue="5Qg06ZVTyViOhi85twnLJuEvpMMZOH2XmVSQMpDed7k7eGaLODNzhT0jAreDjByYrCFS5M7MTSWW6ZTeTTnmXA==" saltValue="Yksufjk9pPq4rhLL9s8qCg==" spinCount="100000" sheet="1" objects="1" scenarios="1"/>
  <mergeCells count="43">
    <mergeCell ref="A52:F52"/>
    <mergeCell ref="A53:F53"/>
    <mergeCell ref="A11:F11"/>
    <mergeCell ref="A46:F46"/>
    <mergeCell ref="A47:F47"/>
    <mergeCell ref="A48:F48"/>
    <mergeCell ref="A49:F49"/>
    <mergeCell ref="A50:F50"/>
    <mergeCell ref="A51:F51"/>
    <mergeCell ref="A44:F44"/>
    <mergeCell ref="A45:F45"/>
    <mergeCell ref="A37:F37"/>
    <mergeCell ref="A38:F38"/>
    <mergeCell ref="A39:C39"/>
    <mergeCell ref="A40:C40"/>
    <mergeCell ref="A41:C41"/>
    <mergeCell ref="A43:C43"/>
    <mergeCell ref="A36:F36"/>
    <mergeCell ref="A26:F26"/>
    <mergeCell ref="A34:F34"/>
    <mergeCell ref="A35:F35"/>
    <mergeCell ref="A27:C27"/>
    <mergeCell ref="A28:C28"/>
    <mergeCell ref="A29:B29"/>
    <mergeCell ref="E5:E6"/>
    <mergeCell ref="A25:F25"/>
    <mergeCell ref="A7:F7"/>
    <mergeCell ref="A8:F8"/>
    <mergeCell ref="A9:F9"/>
    <mergeCell ref="A10:F10"/>
    <mergeCell ref="A12:F12"/>
    <mergeCell ref="A13:F13"/>
    <mergeCell ref="A21:F21"/>
    <mergeCell ref="A22:F22"/>
    <mergeCell ref="A23:F23"/>
    <mergeCell ref="A24:F24"/>
    <mergeCell ref="A6:C6"/>
    <mergeCell ref="A5:D5"/>
    <mergeCell ref="A1:F1"/>
    <mergeCell ref="A2:F2"/>
    <mergeCell ref="A3:D3"/>
    <mergeCell ref="A4:D4"/>
    <mergeCell ref="E3:E4"/>
  </mergeCells>
  <pageMargins left="0.78740157480314965" right="0.78740157480314965" top="0.74803149606299213" bottom="0.74803149606299213" header="0.31496062992125984" footer="0.31496062992125984"/>
  <pageSetup paperSize="9" scale="79" fitToHeight="100" orientation="portrait" r:id="rId1"/>
  <headerFooter>
    <oddFooter>&amp;CInstruction Form
&amp;P of &amp;N</oddFooter>
  </headerFooter>
  <rowBreaks count="1" manualBreakCount="1">
    <brk id="33"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00B050"/>
  </sheetPr>
  <dimension ref="A1:H31"/>
  <sheetViews>
    <sheetView showGridLines="0" view="pageBreakPreview" zoomScale="130" zoomScaleNormal="175" zoomScaleSheetLayoutView="130" workbookViewId="0">
      <selection activeCell="A3" sqref="A3:D3"/>
    </sheetView>
  </sheetViews>
  <sheetFormatPr defaultColWidth="8.85546875" defaultRowHeight="18.75" x14ac:dyDescent="0.45"/>
  <cols>
    <col min="1" max="1" width="4" style="3" customWidth="1"/>
    <col min="2" max="2" width="27.140625" style="3" customWidth="1"/>
    <col min="3" max="3" width="20.140625" style="3" customWidth="1"/>
    <col min="4" max="4" width="38.5703125" style="1" customWidth="1"/>
    <col min="5" max="16384" width="8.85546875" style="1"/>
  </cols>
  <sheetData>
    <row r="1" spans="1:8" x14ac:dyDescent="0.45">
      <c r="A1" s="136" t="s">
        <v>27</v>
      </c>
      <c r="B1" s="136"/>
      <c r="C1" s="136"/>
      <c r="D1" s="136"/>
      <c r="E1" s="2"/>
      <c r="F1" s="2"/>
      <c r="G1" s="2"/>
      <c r="H1" s="2"/>
    </row>
    <row r="2" spans="1:8" x14ac:dyDescent="0.45">
      <c r="A2" s="136" t="s">
        <v>28</v>
      </c>
      <c r="B2" s="136"/>
      <c r="C2" s="136"/>
      <c r="D2" s="136"/>
      <c r="E2" s="2"/>
      <c r="F2" s="2"/>
      <c r="G2" s="2"/>
      <c r="H2" s="2"/>
    </row>
    <row r="3" spans="1:8" ht="30.75" customHeight="1" x14ac:dyDescent="0.45">
      <c r="A3" s="177" t="str">
        <f>+"สำหรับ Destination Bonds ที่จะได้รับแลกเปลี่ยนกับ"&amp;" Source Bonds รุ่น " &amp; S_BOND1 &amp; " Source Bonds รุ่น "&amp; S_BOND2 &amp;  " Source Bonds รุ่น "&amp; S_BOND3 &amp;" Source Bonds รุ่น " &amp; S_BOND4 &amp;" Source Bonds รุ่น "&amp; S_BOND5 &amp;" Source Bonds รุ่น "&amp; S_BOND6 &amp; " หรือ Source Bonds รุ่น " &amp; S_BOND7</f>
        <v>สำหรับ Destination Bonds ที่จะได้รับแลกเปลี่ยนกับ Source Bonds รุ่น LB26DA Source Bonds รุ่น LB273A Source Bonds รุ่น LB276A Source Bonds รุ่น LB27NA Source Bonds รุ่น LB27DA Source Bonds รุ่น LB284A หรือ Source Bonds รุ่น LB286A</v>
      </c>
      <c r="B3" s="177"/>
      <c r="C3" s="177"/>
      <c r="D3" s="177"/>
      <c r="E3" s="2"/>
      <c r="F3" s="2"/>
      <c r="G3" s="2"/>
      <c r="H3" s="2"/>
    </row>
    <row r="4" spans="1:8" x14ac:dyDescent="0.45">
      <c r="A4" s="137" t="s">
        <v>1083</v>
      </c>
      <c r="B4" s="137"/>
      <c r="C4" s="137"/>
      <c r="D4" s="137"/>
      <c r="E4" s="2"/>
      <c r="F4" s="2"/>
      <c r="G4" s="2"/>
      <c r="H4" s="2"/>
    </row>
    <row r="5" spans="1:8" x14ac:dyDescent="0.45">
      <c r="A5" s="124" t="s">
        <v>1019</v>
      </c>
      <c r="B5" s="124"/>
      <c r="C5" s="124"/>
      <c r="D5" s="124"/>
      <c r="E5" s="2"/>
      <c r="F5" s="2"/>
      <c r="G5" s="2"/>
      <c r="H5" s="2"/>
    </row>
    <row r="6" spans="1:8" ht="58.5" customHeight="1" x14ac:dyDescent="0.45">
      <c r="A6" s="123" t="s">
        <v>1084</v>
      </c>
      <c r="B6" s="123"/>
      <c r="C6" s="123"/>
      <c r="D6" s="123"/>
      <c r="E6" s="52"/>
      <c r="F6" s="52"/>
      <c r="G6" s="52"/>
      <c r="H6" s="52"/>
    </row>
    <row r="7" spans="1:8" x14ac:dyDescent="0.45">
      <c r="A7" s="124" t="str">
        <f>" ตามที่ข้าพเจ้า " &amp; INV_NAME &amp; " (" &amp; INV_NAME_EN &amp; ")"</f>
        <v xml:space="preserve"> ตามที่ข้าพเจ้า  ()</v>
      </c>
      <c r="B7" s="124"/>
      <c r="C7" s="124"/>
      <c r="D7" s="124"/>
      <c r="E7" s="2"/>
      <c r="F7" s="2"/>
      <c r="G7" s="2"/>
      <c r="H7" s="2"/>
    </row>
    <row r="8" spans="1:8" ht="56.25" customHeight="1" x14ac:dyDescent="0.45">
      <c r="A8" s="174" t="str">
        <f>+"มีความประสงค์จะเสนอแลกเปลี่ยนพันธบัตรต่อผู้ออกพันธบัตร ผ่านทางผู้จัดจำหน่ายและจัดการการแลกเปลี่ยนพันธบัตร ตามแบบคำเสนอแลกเปลี่ยนพันธบัตร (Exchange Offer Form) สำหรับ"&amp;" Source Bonds รุ่น " &amp; S_BOND1 &amp; " Source Bonds รุ่น "&amp; S_BOND2 &amp;  " Source Bonds รุ่น "&amp; S_BOND3 &amp;" Source Bonds รุ่น " &amp; S_BOND4 &amp;" Source Bonds รุ่น " &amp; S_BOND5 &amp;" Source Bonds รุ่น " &amp; S_BOND6 &amp;" หรือ Source Bonds รุ่น "&amp; S_BOND7 &amp;" (''Source Bonds'') ฉบับลงวันที่ ....................................  พ.ศ. 2569 (ไม่เกินวันที่ 13 มีนาคม พ.ศ. 2569) ที่จะนำส่งให้แก่ผู้จัดจำหน่ายและจัดการการแลกเปลี่ยนพันธบัตรภายในระยะเวลายื่นคำเสนอแลกเปลี่ยนพันธบัตรนั้น"</f>
        <v>มีความประสงค์จะเสนอแลกเปลี่ยนพันธบัตรต่อผู้ออกพันธบัตร ผ่านทางผู้จัดจำหน่ายและจัดการการแลกเปลี่ยนพันธบัตร ตามแบบคำเสนอแลกเปลี่ยนพันธบัตร (Exchange Offer Form) สำหรับ Source Bonds รุ่น LB26DA Source Bonds รุ่น LB273A Source Bonds รุ่น LB276A Source Bonds รุ่น LB27NA Source Bonds รุ่น LB27DA Source Bonds รุ่น LB284A หรือ Source Bonds รุ่น LB286A (''Source Bonds'') ฉบับลงวันที่ ....................................  พ.ศ. 2569 (ไม่เกินวันที่ 13 มีนาคม พ.ศ. 2569) ที่จะนำส่งให้แก่ผู้จัดจำหน่ายและจัดการการแลกเปลี่ยนพันธบัตรภายในระยะเวลายื่นคำเสนอแลกเปลี่ยนพันธบัตรนั้น</v>
      </c>
      <c r="B8" s="174"/>
      <c r="C8" s="174"/>
      <c r="D8" s="174"/>
      <c r="E8" s="2"/>
      <c r="F8" s="2"/>
      <c r="G8" s="2"/>
      <c r="H8" s="2"/>
    </row>
    <row r="9" spans="1:8" ht="59.25" customHeight="1" x14ac:dyDescent="0.45">
      <c r="A9" s="174" t="str">
        <f>+"        ข้าพเจ้าขอแจ้งว่า หากผู้ออกพันธบัตรรับแลกเปลี่ยน Source Bonds ของข้าพเจ้าตามที่ระบุไว้ในแบบคำเสนอแลกเปลี่ยนพันธบัตร (Exchange Offer Form) ไม่ว่ารุ่นใด ๆ และไม่ว่าทั้งหมดหรือเพียงบางส่วน"&amp;" ข้าพเจ้าใคร่ขอให้ท่านแจ้งให้ธนาคารแห่งประเทศไทยในฐานะนายทะเบียน ทราบถึงข้อมูลที่กำหนดไว้ข้างล่างนี้ เพื่อนำ Destination Bonds ที่ข้าพเจ้าจะได้รับการจัดสรรตามที่ระบุไว้ในแบบแจ้งผลการแลกเปลี่ยนพันธบัตร"&amp;" สำหรับ Source Bonds รุ่น " &amp; S_BOND1 &amp; " Source Bonds รุ่น "&amp; S_BOND2 &amp;  " Source Bonds รุ่น "&amp; S_BOND3 &amp;" Source Bonds รุ่น " &amp; S_BOND4 &amp;" Source Bonds รุ่น " &amp; S_BOND5 &amp;" Source Bonds รุ่น "&amp;S_BOND6 &amp;" หรือ Source Bonds รุ่น "&amp; S_BOND7&amp;" ไปดำเนินการดังนี้"</f>
        <v xml:space="preserve">        ข้าพเจ้าขอแจ้งว่า หากผู้ออกพันธบัตรรับแลกเปลี่ยน Source Bonds ของข้าพเจ้าตามที่ระบุไว้ในแบบคำเสนอแลกเปลี่ยนพันธบัตร (Exchange Offer Form) ไม่ว่ารุ่นใด ๆ และไม่ว่าทั้งหมดหรือเพียงบางส่วน ข้าพเจ้าใคร่ขอให้ท่านแจ้งให้ธนาคารแห่งประเทศไทยในฐานะนายทะเบียน ทราบถึงข้อมูลที่กำหนดไว้ข้างล่างนี้ เพื่อนำ Destination Bonds ที่ข้าพเจ้าจะได้รับการจัดสรรตามที่ระบุไว้ในแบบแจ้งผลการแลกเปลี่ยนพันธบัตร สำหรับ Source Bonds รุ่น LB26DA Source Bonds รุ่น LB273A Source Bonds รุ่น LB276A Source Bonds รุ่น LB27NA Source Bonds รุ่น LB27DA Source Bonds รุ่น LB284A หรือ Source Bonds รุ่น LB286A ไปดำเนินการดังนี้</v>
      </c>
      <c r="B9" s="174"/>
      <c r="C9" s="174"/>
      <c r="D9" s="174"/>
      <c r="E9" s="2"/>
      <c r="F9" s="2"/>
      <c r="G9" s="2"/>
      <c r="H9" s="2"/>
    </row>
    <row r="10" spans="1:8" ht="39" customHeight="1" x14ac:dyDescent="0.45">
      <c r="A10" s="96" t="str">
        <f>IF(AC_CHK_SAME="YES",  "þ", "o")</f>
        <v>þ</v>
      </c>
      <c r="B10" s="133" t="str">
        <f>+"ฝากเข้าบัญชีหลักทรัพย์ของข้าพเจ้าตามที่ระบุไว้ในแบบคำสั่งห้ามดำเนินการเกี่ยวกับพันธบัตร (Instruction Letter) สำหรับ"&amp;" Source Bonds รุ่น " &amp; S_BOND1 &amp; " Source Bonds รุ่น "&amp; S_BOND2 &amp;  " Source Bonds รุ่น "&amp; S_BOND3 &amp;" Source Bonds รุ่น " &amp; S_BOND4 &amp;" Source Bonds รุ่น "&amp; S_BOND5 &amp;" Source Bonds รุ่น "&amp; S_BOND6 &amp;" หรือ Source Bonds รุ่น " &amp; S_BOND7&amp;" ภายในเวลา 15.00 น. ของวันที่ 18 มีนาคม พ.ศ. 2569"</f>
        <v>ฝากเข้าบัญชีหลักทรัพย์ของข้าพเจ้าตามที่ระบุไว้ในแบบคำสั่งห้ามดำเนินการเกี่ยวกับพันธบัตร (Instruction Letter) สำหรับ Source Bonds รุ่น LB26DA Source Bonds รุ่น LB273A Source Bonds รุ่น LB276A Source Bonds รุ่น LB27NA Source Bonds รุ่น LB27DA Source Bonds รุ่น LB284A หรือ Source Bonds รุ่น LB286A ภายในเวลา 15.00 น. ของวันที่ 18 มีนาคม พ.ศ. 2569</v>
      </c>
      <c r="C10" s="133"/>
      <c r="D10" s="133"/>
      <c r="E10" s="2"/>
      <c r="F10" s="2"/>
      <c r="G10" s="2"/>
      <c r="H10" s="2"/>
    </row>
    <row r="11" spans="1:8" ht="16.5" customHeight="1" x14ac:dyDescent="0.45">
      <c r="A11" s="137" t="s">
        <v>1020</v>
      </c>
      <c r="B11" s="137"/>
      <c r="C11" s="137"/>
      <c r="D11" s="137"/>
      <c r="E11" s="2"/>
      <c r="F11" s="2"/>
      <c r="G11" s="2"/>
      <c r="H11" s="2"/>
    </row>
    <row r="12" spans="1:8" ht="15" customHeight="1" x14ac:dyDescent="0.45">
      <c r="A12" s="96" t="str">
        <f>IF(AC_CHK_SAME&lt;&gt;"YES",   "þ", "o" )</f>
        <v>o</v>
      </c>
      <c r="B12" s="174" t="str">
        <f>"ฝากไว้กับ ""บริษัท ศูนย์รับฝากหลักทรัพย์ (ประเทศไทย) จำกัด เพื่อผู้ฝาก"" ผ่านบัญชี    " &amp; TSD_DB_AC_NAME</f>
        <v xml:space="preserve">ฝากไว้กับ "บริษัท ศูนย์รับฝากหลักทรัพย์ (ประเทศไทย) จำกัด เพื่อผู้ฝาก" ผ่านบัญชี    </v>
      </c>
      <c r="C12" s="174"/>
      <c r="D12" s="174"/>
      <c r="E12" s="2"/>
      <c r="F12" s="2"/>
      <c r="G12" s="2"/>
      <c r="H12" s="2"/>
    </row>
    <row r="13" spans="1:8" ht="45" customHeight="1" x14ac:dyDescent="0.45">
      <c r="A13" s="137" t="str">
        <f>"เลขที่บัญชี    " &amp; TSD_DB_AC_NUM &amp; "     BIC Code    " &amp; IF(AC_CHK_SAME="YES","",TSD_DB_AC_BIC_CODE) &amp; "    ตามข้อบังคับตลาดหลักทรัพย์แห่งประเทศไทย เพื่อเข้าบัญชีซื้อขายหลักทรัพย์ ชื่อ   " &amp; INV_DB_AC_NAME &amp; "    เลขที่  " &amp; INV_DB_AC_NUM</f>
        <v xml:space="preserve">เลขที่บัญชี         BIC Code        ตามข้อบังคับตลาดหลักทรัพย์แห่งประเทศไทย เพื่อเข้าบัญชีซื้อขายหลักทรัพย์ ชื่อ       เลขที่  </v>
      </c>
      <c r="B13" s="137"/>
      <c r="C13" s="137"/>
      <c r="D13" s="137"/>
      <c r="E13" s="2"/>
      <c r="F13" s="2"/>
      <c r="G13" s="2"/>
      <c r="H13" s="2"/>
    </row>
    <row r="14" spans="1:8" ht="21" customHeight="1" x14ac:dyDescent="0.45">
      <c r="A14" s="174" t="s">
        <v>1085</v>
      </c>
      <c r="B14" s="174"/>
      <c r="C14" s="174"/>
      <c r="D14" s="174"/>
      <c r="E14" s="2"/>
      <c r="F14" s="2"/>
      <c r="G14" s="2"/>
      <c r="H14" s="2"/>
    </row>
    <row r="15" spans="1:8" ht="57.75" customHeight="1" x14ac:dyDescent="0.45">
      <c r="A15" s="174" t="s">
        <v>530</v>
      </c>
      <c r="B15" s="174"/>
      <c r="C15" s="174"/>
      <c r="D15" s="174"/>
      <c r="E15" s="2"/>
      <c r="F15" s="2"/>
      <c r="G15" s="2"/>
      <c r="H15" s="2"/>
    </row>
    <row r="16" spans="1:8" x14ac:dyDescent="0.45">
      <c r="A16" s="174" t="str">
        <f>"          บัญชีเงินฝากของข้าพเจ้าที่เปิดไว้ที่ธนาคาร    " &amp; CASH_AC_BANK</f>
        <v xml:space="preserve">          บัญชีเงินฝากของข้าพเจ้าที่เปิดไว้ที่ธนาคาร    [Choose Bank]</v>
      </c>
      <c r="B16" s="174"/>
      <c r="C16" s="174"/>
      <c r="D16" s="174"/>
      <c r="E16" s="2"/>
      <c r="F16" s="2"/>
      <c r="G16" s="2"/>
      <c r="H16" s="2"/>
    </row>
    <row r="17" spans="1:8" x14ac:dyDescent="0.45">
      <c r="A17" s="174" t="str">
        <f>"ชื่อบัญชี (ภาษาอังกฤษ)    " &amp; CASH_AC_NAME &amp; "     เลขที่บัญชี   " &amp; CASH_AC_NUM</f>
        <v xml:space="preserve">ชื่อบัญชี (ภาษาอังกฤษ)         เลขที่บัญชี   </v>
      </c>
      <c r="B17" s="174"/>
      <c r="C17" s="174"/>
      <c r="D17" s="174"/>
      <c r="E17" s="2"/>
      <c r="F17" s="2"/>
      <c r="G17" s="2"/>
      <c r="H17" s="2"/>
    </row>
    <row r="18" spans="1:8" x14ac:dyDescent="0.45">
      <c r="A18" s="174" t="s">
        <v>531</v>
      </c>
      <c r="B18" s="174"/>
      <c r="C18" s="174"/>
      <c r="D18" s="174"/>
      <c r="E18" s="2"/>
      <c r="F18" s="2"/>
      <c r="G18" s="2"/>
      <c r="H18" s="2"/>
    </row>
    <row r="19" spans="1:8" ht="27" customHeight="1" x14ac:dyDescent="0.45">
      <c r="A19" s="175" t="s">
        <v>532</v>
      </c>
      <c r="B19" s="175"/>
      <c r="C19" s="97" t="s">
        <v>528</v>
      </c>
      <c r="D19" s="89" t="str">
        <f>INV_CONTACT_NAME</f>
        <v>.</v>
      </c>
      <c r="E19" s="2"/>
      <c r="F19" s="2"/>
      <c r="G19" s="2"/>
      <c r="H19" s="2"/>
    </row>
    <row r="20" spans="1:8" ht="21.75" customHeight="1" x14ac:dyDescent="0.45">
      <c r="A20" s="133" t="str">
        <f>"        (  " &amp; INV_AUTH_NAME &amp; "  )"</f>
        <v xml:space="preserve">        (    )</v>
      </c>
      <c r="B20" s="133"/>
      <c r="C20" s="97" t="s">
        <v>574</v>
      </c>
      <c r="D20" s="89">
        <f>INV_CONTACT_DEPT</f>
        <v>0</v>
      </c>
      <c r="E20" s="2"/>
      <c r="F20" s="2"/>
      <c r="G20" s="2"/>
      <c r="H20" s="2"/>
    </row>
    <row r="21" spans="1:8" ht="15" customHeight="1" x14ac:dyDescent="0.45">
      <c r="A21" s="95"/>
      <c r="B21" s="95"/>
      <c r="C21" s="97" t="s">
        <v>529</v>
      </c>
      <c r="D21" s="89">
        <f>INV_CONTACT_TEL</f>
        <v>0</v>
      </c>
      <c r="E21" s="2"/>
      <c r="F21" s="2"/>
      <c r="G21" s="2"/>
      <c r="H21" s="2"/>
    </row>
    <row r="22" spans="1:8" ht="13.5" customHeight="1" x14ac:dyDescent="0.45">
      <c r="A22" s="133" t="str">
        <f>'Base Information'!C20</f>
        <v>Investor (Organization) Name</v>
      </c>
      <c r="B22" s="133"/>
      <c r="C22" s="97" t="s">
        <v>527</v>
      </c>
      <c r="D22" s="89">
        <f>INV_CONTACT_FAX</f>
        <v>0</v>
      </c>
      <c r="E22" s="2"/>
      <c r="F22" s="2"/>
      <c r="G22" s="2"/>
      <c r="H22" s="2"/>
    </row>
    <row r="23" spans="1:8" ht="14.25" customHeight="1" x14ac:dyDescent="0.45">
      <c r="A23" s="97"/>
      <c r="B23" s="98">
        <f>'Base Information'!D20</f>
        <v>0</v>
      </c>
      <c r="C23" s="97" t="s">
        <v>558</v>
      </c>
      <c r="D23" s="89">
        <f>INV_CONTACT_EMAIL</f>
        <v>0</v>
      </c>
      <c r="E23" s="2"/>
      <c r="F23" s="2"/>
      <c r="G23" s="2"/>
      <c r="H23" s="2"/>
    </row>
    <row r="24" spans="1:8" ht="16.5" customHeight="1" x14ac:dyDescent="0.45">
      <c r="A24" s="176" t="s">
        <v>548</v>
      </c>
      <c r="B24" s="174"/>
      <c r="C24" s="174"/>
      <c r="D24" s="174"/>
      <c r="E24" s="52"/>
      <c r="F24" s="52"/>
      <c r="G24" s="2"/>
      <c r="H24" s="2"/>
    </row>
    <row r="25" spans="1:8" x14ac:dyDescent="0.45">
      <c r="A25" s="133" t="s">
        <v>551</v>
      </c>
      <c r="B25" s="133"/>
      <c r="C25" s="133"/>
      <c r="D25" s="133"/>
      <c r="E25" s="52"/>
      <c r="F25" s="52"/>
      <c r="G25" s="2"/>
      <c r="H25" s="2"/>
    </row>
    <row r="26" spans="1:8" ht="15.75" customHeight="1" x14ac:dyDescent="0.45">
      <c r="A26" s="133" t="s">
        <v>549</v>
      </c>
      <c r="B26" s="133"/>
      <c r="C26" s="133"/>
      <c r="D26" s="133"/>
    </row>
    <row r="27" spans="1:8" ht="17.25" customHeight="1" x14ac:dyDescent="0.45">
      <c r="A27" s="133" t="s">
        <v>550</v>
      </c>
      <c r="B27" s="133"/>
      <c r="C27" s="133"/>
      <c r="D27" s="133"/>
    </row>
    <row r="28" spans="1:8" ht="35.25" customHeight="1" x14ac:dyDescent="0.45">
      <c r="A28" s="133" t="s">
        <v>552</v>
      </c>
      <c r="B28" s="133"/>
      <c r="C28" s="133"/>
      <c r="D28" s="133"/>
    </row>
    <row r="29" spans="1:8" ht="27.75" customHeight="1" x14ac:dyDescent="0.45">
      <c r="A29" s="133" t="s">
        <v>1023</v>
      </c>
      <c r="B29" s="133"/>
      <c r="C29" s="133"/>
      <c r="D29" s="133"/>
    </row>
    <row r="30" spans="1:8" ht="41.25" customHeight="1" x14ac:dyDescent="0.45">
      <c r="A30" s="133" t="s">
        <v>1086</v>
      </c>
      <c r="B30" s="133"/>
      <c r="C30" s="133"/>
      <c r="D30" s="133"/>
    </row>
    <row r="31" spans="1:8" x14ac:dyDescent="0.45">
      <c r="A31" s="178"/>
      <c r="B31" s="178"/>
      <c r="C31" s="178"/>
      <c r="D31" s="178"/>
    </row>
  </sheetData>
  <sheetProtection algorithmName="SHA-512" hashValue="RBkBH+FcZsPQH3GwufaWyhIpH5rb1YgXZK1GN/Y+8ytvmeMrLcbdBqPtAgZHvTxjbf04qfWTZAmL3t/iDQHKYQ==" saltValue="Tjmj+BNSllNLKm+tUjBQ3A==" spinCount="100000" sheet="1" objects="1" scenarios="1"/>
  <mergeCells count="29">
    <mergeCell ref="A31:D31"/>
    <mergeCell ref="A25:D25"/>
    <mergeCell ref="A26:D26"/>
    <mergeCell ref="A27:D27"/>
    <mergeCell ref="A28:D28"/>
    <mergeCell ref="A29:D29"/>
    <mergeCell ref="A30:D30"/>
    <mergeCell ref="A24:D24"/>
    <mergeCell ref="A1:D1"/>
    <mergeCell ref="A2:D2"/>
    <mergeCell ref="A3:D3"/>
    <mergeCell ref="A4:D4"/>
    <mergeCell ref="A5:D5"/>
    <mergeCell ref="B10:D10"/>
    <mergeCell ref="A13:D13"/>
    <mergeCell ref="A14:D14"/>
    <mergeCell ref="A15:D15"/>
    <mergeCell ref="B12:D12"/>
    <mergeCell ref="A20:B20"/>
    <mergeCell ref="A7:D7"/>
    <mergeCell ref="A8:D8"/>
    <mergeCell ref="A9:D9"/>
    <mergeCell ref="A6:D6"/>
    <mergeCell ref="A22:B22"/>
    <mergeCell ref="A11:D11"/>
    <mergeCell ref="A16:D16"/>
    <mergeCell ref="A17:D17"/>
    <mergeCell ref="A19:B19"/>
    <mergeCell ref="A18:D18"/>
  </mergeCells>
  <pageMargins left="0.75" right="0.75" top="0.59055118110236204" bottom="0.59055118110236204" header="0.31496062992126" footer="0.31496062992126"/>
  <pageSetup paperSize="9" scale="88" fitToHeight="100" orientation="portrait" r:id="rId1"/>
  <headerFooter>
    <oddFooter>&amp;CAccount Instruction Form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rgb="FF00B050"/>
  </sheetPr>
  <dimension ref="A1:G29"/>
  <sheetViews>
    <sheetView view="pageBreakPreview" zoomScaleNormal="55" zoomScaleSheetLayoutView="100" workbookViewId="0">
      <selection activeCell="A2" sqref="A2:D2"/>
    </sheetView>
  </sheetViews>
  <sheetFormatPr defaultColWidth="8.85546875" defaultRowHeight="12.75" x14ac:dyDescent="0.2"/>
  <cols>
    <col min="1" max="1" width="3" style="26" customWidth="1"/>
    <col min="2" max="2" width="29" style="26" customWidth="1"/>
    <col min="3" max="3" width="19.42578125" style="26" customWidth="1"/>
    <col min="4" max="4" width="30.42578125" style="27" customWidth="1"/>
    <col min="5" max="16384" width="8.85546875" style="27"/>
  </cols>
  <sheetData>
    <row r="1" spans="1:7" ht="12.75" customHeight="1" x14ac:dyDescent="0.2">
      <c r="A1" s="180" t="s">
        <v>248</v>
      </c>
      <c r="B1" s="180"/>
      <c r="C1" s="180"/>
      <c r="D1" s="180"/>
    </row>
    <row r="2" spans="1:7" ht="29.25" customHeight="1" x14ac:dyDescent="0.2">
      <c r="A2" s="145" t="str">
        <f>+"FOR DESTINATION BONDS TO BE EXCHANGED WITH SOURCE BOND "&amp;S_BOND1 &amp; ", " &amp; S_BOND2 &amp; ",  " &amp; S_BOND3 &amp; ",  " &amp; S_BOND4 &amp; ",  " &amp; S_BOND5 &amp; ",  " &amp; S_BOND6 &amp; ", OR " &amp; S_BOND7</f>
        <v>FOR DESTINATION BONDS TO BE EXCHANGED WITH SOURCE BOND LB26DA, LB273A,  LB276A,  LB27NA,  LB27DA,  LB284A, OR LB286A</v>
      </c>
      <c r="B2" s="145"/>
      <c r="C2" s="145"/>
      <c r="D2" s="145"/>
    </row>
    <row r="3" spans="1:7" ht="18.75" customHeight="1" x14ac:dyDescent="0.2">
      <c r="A3" s="181" t="s">
        <v>1087</v>
      </c>
      <c r="B3" s="181"/>
      <c r="C3" s="181"/>
      <c r="D3" s="148" t="str">
        <f>"Legal Entity Identifier (LEI) Number : " &amp; NRID</f>
        <v xml:space="preserve">Legal Entity Identifier (LEI) Number : </v>
      </c>
    </row>
    <row r="4" spans="1:7" ht="12.75" customHeight="1" x14ac:dyDescent="0.2">
      <c r="A4" s="182"/>
      <c r="B4" s="182"/>
      <c r="C4" s="182"/>
      <c r="D4" s="149"/>
    </row>
    <row r="5" spans="1:7" ht="12.75" customHeight="1" x14ac:dyDescent="0.2">
      <c r="A5" s="179" t="s">
        <v>556</v>
      </c>
      <c r="B5" s="179"/>
      <c r="C5" s="179"/>
      <c r="D5" s="148" t="str">
        <f>"Segregated Securities Account (SSA) : " &amp; SSA</f>
        <v xml:space="preserve">Segregated Securities Account (SSA) : </v>
      </c>
    </row>
    <row r="6" spans="1:7" ht="36.75" customHeight="1" x14ac:dyDescent="0.2">
      <c r="A6" s="147" t="s">
        <v>1050</v>
      </c>
      <c r="B6" s="147"/>
      <c r="C6" s="155"/>
      <c r="D6" s="149"/>
      <c r="E6" s="64"/>
      <c r="F6" s="64"/>
      <c r="G6" s="26"/>
    </row>
    <row r="7" spans="1:7" ht="28.5" customHeight="1" x14ac:dyDescent="0.2">
      <c r="A7" s="147" t="s">
        <v>1088</v>
      </c>
      <c r="B7" s="147"/>
      <c r="C7" s="147"/>
      <c r="D7" s="147"/>
      <c r="E7" s="49"/>
      <c r="F7" s="49"/>
      <c r="G7" s="26"/>
    </row>
    <row r="8" spans="1:7" ht="75" customHeight="1" x14ac:dyDescent="0.2">
      <c r="A8" s="152" t="str">
        <f>"With reference to the Exchange Offer Form for Source Bonds " &amp; S_BOND1 &amp; ", " &amp; S_BOND2 &amp; ",  " &amp; S_BOND3 &amp; ",  " &amp; S_BOND4 &amp; ",  " &amp; S_BOND5 &amp; ",  " &amp; S_BOND6 &amp; ", OR " &amp; S_BOND7&amp;" (collectively, 'Source Bonds')" &amp; "  (containing the Exchange Offer in respect of the Source Bonds) dated ........................2026 (No later than 13 March 2026), which will be submitted to the Issuer (through the Joint Lead Managers) within the Submission Period, 
I/we,  " &amp; INV_NAME_EN &amp; ", would like to inform you as follows:"</f>
        <v>With reference to the Exchange Offer Form for Source Bonds LB26DA, LB273A,  LB276A,  LB27NA,  LB27DA,  LB284A, OR LB286A (collectively, 'Source Bonds')  (containing the Exchange Offer in respect of the Source Bonds) dated ........................2026 (No later than 13 March 2026), which will be submitted to the Issuer (through the Joint Lead Managers) within the Submission Period, 
I/we,  , would like to inform you as follows:</v>
      </c>
      <c r="B8" s="152"/>
      <c r="C8" s="152"/>
      <c r="D8" s="152"/>
    </row>
    <row r="9" spans="1:7" ht="70.5" customHeight="1" x14ac:dyDescent="0.2">
      <c r="A9" s="153" t="str">
        <f>+"             If the Issuer accepts my/our Source Bonds tendered as specified in the Exchange Offer Form (whether in full or in part), I/we would like you to inform the Bank of Thailand"&amp;" as the registrar of Destination Bonds of the following information so as to proceed with the allotted Destination Bonds as will be specified in the Exchange Acceptance Form for Source Bonds " &amp; S_BOND1 &amp; ", Source Bonds " &amp; S_BOND2 &amp; ", Source Bonds " &amp; S_BOND3 &amp; ", Source Bonds " &amp; S_BOND4 &amp; ", Source Bonds " &amp; S_BOND5 &amp; ", Source Bonds " &amp; S_BOND6 &amp; ", or Source Bonds " &amp; S_BOND7 &amp; " as follows:"</f>
        <v xml:space="preserve">             If the Issuer accepts my/our Source Bonds tendered as specified in the Exchange Offer Form (whether in full or in part), I/we would like you to inform the Bank of Thailand as the registrar of Destination Bonds of the following information so as to proceed with the allotted Destination Bonds as will be specified in the Exchange Acceptance Form for Source Bonds LB26DA, Source Bonds LB273A, Source Bonds LB276A, Source Bonds LB27NA, Source Bonds LB27DA, Source Bonds LB284A, or Source Bonds LB286A as follows:</v>
      </c>
      <c r="B9" s="153"/>
      <c r="C9" s="153"/>
      <c r="D9" s="153"/>
    </row>
    <row r="10" spans="1:7" ht="54.75" customHeight="1" x14ac:dyDescent="0.2">
      <c r="A10" s="103" t="str">
        <f>IF(AC_CHK_SAME="YES",  "þ", "o")</f>
        <v>þ</v>
      </c>
      <c r="B10" s="153" t="str">
        <f>+"Arrange for the Destination Bonds to be deposited into my/our account as specified in the Instruction Letter for Source Bonds "&amp;S_BOND1 &amp; ", Source Bonds " &amp; S_BOND2 &amp; ", Source Bonds " &amp; S_BOND3 &amp; ", Source Bonds " &amp; S_BOND4 &amp; ", Source Bonds " &amp; S_BOND5 &amp; ", Source Bonds " &amp; S_BOND6 &amp; ", or Source Bonds " &amp; S_BOND7 &amp;" by 3.00 p.m. on 18 March 2026."</f>
        <v>Arrange for the Destination Bonds to be deposited into my/our account as specified in the Instruction Letter for Source Bonds LB26DA, Source Bonds LB273A, Source Bonds LB276A, Source Bonds LB27NA, Source Bonds LB27DA, Source Bonds LB284A, or Source Bonds LB286A by 3.00 p.m. on 18 March 2026.</v>
      </c>
      <c r="C10" s="153"/>
      <c r="D10" s="153"/>
    </row>
    <row r="11" spans="1:7" ht="12.75" customHeight="1" x14ac:dyDescent="0.2">
      <c r="A11" s="150" t="s">
        <v>249</v>
      </c>
      <c r="B11" s="150"/>
      <c r="C11" s="150"/>
      <c r="D11" s="150"/>
    </row>
    <row r="12" spans="1:7" ht="46.5" customHeight="1" x14ac:dyDescent="0.2">
      <c r="A12" s="17" t="str">
        <f>IF(AC_CHK_SAME&lt;&gt;"YES",   "þ", "o" )</f>
        <v>o</v>
      </c>
      <c r="B12" s="152" t="str">
        <f>"Arrange for the Destination Bonds to be deposited with ""Thailand Securities Depository Company Limited for Depositors"" through account "
 &amp; TSD_DB_AC_NAME</f>
        <v xml:space="preserve">Arrange for the Destination Bonds to be deposited with "Thailand Securities Depository Company Limited for Depositors" through account </v>
      </c>
      <c r="C12" s="152"/>
      <c r="D12" s="152"/>
    </row>
    <row r="13" spans="1:7" ht="68.25" customHeight="1" x14ac:dyDescent="0.2">
      <c r="A13" s="152" t="str">
        <f>"        account number    " &amp; TSD_DB_AC_NUM &amp; "     BIC Code    " &amp; IF(AC_CHK_SAME="YES","",TSD_DB_AC_BIC_CODE) &amp; "   in accordance with the regulations 
        of the Stock Exchange of Thailand, for the purpose of making a deposit into a 
        securities trading account under the name of   " &amp; INV_DB_AC_NAME &amp; "
        with account number " &amp; INV_DB_AC_NUM &amp;   " which I/we have with such company by 3.00 p.m. on 18 March 2026."</f>
        <v xml:space="preserve">        account number         BIC Code       in accordance with the regulations 
        of the Stock Exchange of Thailand, for the purpose of making a deposit into a 
        securities trading account under the name of   
        with account number  which I/we have with such company by 3.00 p.m. on 18 March 2026.</v>
      </c>
      <c r="B13" s="152"/>
      <c r="C13" s="152"/>
      <c r="D13" s="152"/>
    </row>
    <row r="14" spans="1:7" ht="82.5" customHeight="1" x14ac:dyDescent="0.2">
      <c r="A14" s="152" t="s">
        <v>540</v>
      </c>
      <c r="B14" s="152"/>
      <c r="C14" s="152"/>
      <c r="D14" s="152"/>
    </row>
    <row r="15" spans="1:7" ht="24.95" customHeight="1" x14ac:dyDescent="0.2">
      <c r="A15" s="150" t="str">
        <f>"             My/our deposit account opened with    " &amp; CASH_AC_BANK</f>
        <v xml:space="preserve">             My/our deposit account opened with    [Choose Bank]</v>
      </c>
      <c r="B15" s="150"/>
      <c r="C15" s="150"/>
      <c r="D15" s="150"/>
    </row>
    <row r="16" spans="1:7" ht="40.5" customHeight="1" x14ac:dyDescent="0.2">
      <c r="A16" s="150" t="str">
        <f>"under the name of    " &amp; CASH_AC_NAME &amp; "     
account number   " &amp; CASH_AC_NUM</f>
        <v xml:space="preserve">under the name of         
account number   </v>
      </c>
      <c r="B16" s="150"/>
      <c r="C16" s="150"/>
      <c r="D16" s="150"/>
    </row>
    <row r="17" spans="1:4" ht="18" customHeight="1" x14ac:dyDescent="0.2">
      <c r="A17" s="150" t="s">
        <v>250</v>
      </c>
      <c r="B17" s="150"/>
      <c r="C17" s="150"/>
      <c r="D17" s="150"/>
    </row>
    <row r="18" spans="1:4" ht="26.25" customHeight="1" x14ac:dyDescent="0.2">
      <c r="A18" s="147" t="s">
        <v>541</v>
      </c>
      <c r="B18" s="147"/>
      <c r="C18" s="49" t="s">
        <v>542</v>
      </c>
      <c r="D18" s="49" t="str">
        <f>INV_CONTACT_NAME</f>
        <v>.</v>
      </c>
    </row>
    <row r="19" spans="1:4" ht="31.5" customHeight="1" x14ac:dyDescent="0.2">
      <c r="A19" s="184" t="str">
        <f>"   (  " &amp; INV_AUTH_NAME &amp; "  )"</f>
        <v xml:space="preserve">   (    )</v>
      </c>
      <c r="B19" s="184"/>
      <c r="C19" s="49" t="s">
        <v>576</v>
      </c>
      <c r="D19" s="49">
        <f>INV_CONTACT_DEPT</f>
        <v>0</v>
      </c>
    </row>
    <row r="20" spans="1:4" ht="12.75" customHeight="1" x14ac:dyDescent="0.2">
      <c r="A20" s="147" t="str">
        <f>'Base Information'!C20</f>
        <v>Investor (Organization) Name</v>
      </c>
      <c r="B20" s="147"/>
      <c r="C20" s="49" t="s">
        <v>539</v>
      </c>
      <c r="D20" s="49">
        <f>INV_CONTACT_TEL</f>
        <v>0</v>
      </c>
    </row>
    <row r="21" spans="1:4" ht="12.75" customHeight="1" x14ac:dyDescent="0.2">
      <c r="A21" s="49"/>
      <c r="B21" s="62">
        <f>'Base Information'!D20</f>
        <v>0</v>
      </c>
      <c r="C21" s="49" t="s">
        <v>537</v>
      </c>
      <c r="D21" s="49">
        <f>INV_CONTACT_FAX</f>
        <v>0</v>
      </c>
    </row>
    <row r="22" spans="1:4" x14ac:dyDescent="0.2">
      <c r="A22" s="49"/>
      <c r="B22" s="49"/>
      <c r="C22" s="49" t="s">
        <v>562</v>
      </c>
      <c r="D22" s="49">
        <f>INV_CONTACT_EMAIL</f>
        <v>0</v>
      </c>
    </row>
    <row r="23" spans="1:4" ht="16.5" customHeight="1" x14ac:dyDescent="0.2">
      <c r="A23" s="183" t="s">
        <v>559</v>
      </c>
      <c r="B23" s="183"/>
      <c r="C23" s="183"/>
      <c r="D23" s="183"/>
    </row>
    <row r="24" spans="1:4" ht="24" customHeight="1" x14ac:dyDescent="0.2">
      <c r="A24" s="165" t="s">
        <v>244</v>
      </c>
      <c r="B24" s="165"/>
      <c r="C24" s="165"/>
      <c r="D24" s="165"/>
    </row>
    <row r="25" spans="1:4" ht="19.5" customHeight="1" x14ac:dyDescent="0.2">
      <c r="A25" s="165" t="s">
        <v>555</v>
      </c>
      <c r="B25" s="165"/>
      <c r="C25" s="165"/>
      <c r="D25" s="165"/>
    </row>
    <row r="26" spans="1:4" ht="18.75" customHeight="1" x14ac:dyDescent="0.2">
      <c r="A26" s="165" t="s">
        <v>554</v>
      </c>
      <c r="B26" s="165"/>
      <c r="C26" s="165"/>
      <c r="D26" s="165"/>
    </row>
    <row r="27" spans="1:4" ht="26.25" customHeight="1" x14ac:dyDescent="0.2">
      <c r="A27" s="165" t="s">
        <v>553</v>
      </c>
      <c r="B27" s="165"/>
      <c r="C27" s="165"/>
      <c r="D27" s="165"/>
    </row>
    <row r="28" spans="1:4" ht="17.25" customHeight="1" x14ac:dyDescent="0.2">
      <c r="A28" s="163" t="s">
        <v>1025</v>
      </c>
      <c r="B28" s="163"/>
      <c r="C28" s="163"/>
      <c r="D28" s="163"/>
    </row>
    <row r="29" spans="1:4" ht="33.75" customHeight="1" x14ac:dyDescent="0.2">
      <c r="A29" s="163" t="s">
        <v>1089</v>
      </c>
      <c r="B29" s="163"/>
      <c r="C29" s="163"/>
      <c r="D29" s="163"/>
    </row>
  </sheetData>
  <sheetProtection algorithmName="SHA-512" hashValue="bTV4FCVb/jKdk7WdiaoGNKK2ULbNMcKANQXbPkqWgehDIN207SLiXHySX/Uy9sSDenpiSbQOZl2j8yMXiy3HqQ==" saltValue="lldlzatr36/eQfigbIYiTA==" spinCount="100000" sheet="1" objects="1" scenarios="1"/>
  <mergeCells count="29">
    <mergeCell ref="A29:D29"/>
    <mergeCell ref="A23:D23"/>
    <mergeCell ref="A14:D14"/>
    <mergeCell ref="A15:D15"/>
    <mergeCell ref="A16:D16"/>
    <mergeCell ref="A17:D17"/>
    <mergeCell ref="A18:B18"/>
    <mergeCell ref="A19:B19"/>
    <mergeCell ref="A24:D24"/>
    <mergeCell ref="A25:D25"/>
    <mergeCell ref="A26:D26"/>
    <mergeCell ref="A27:D27"/>
    <mergeCell ref="A28:D28"/>
    <mergeCell ref="A20:B20"/>
    <mergeCell ref="A1:D1"/>
    <mergeCell ref="A2:D2"/>
    <mergeCell ref="A3:C3"/>
    <mergeCell ref="A4:C4"/>
    <mergeCell ref="D3:D4"/>
    <mergeCell ref="A13:D13"/>
    <mergeCell ref="B10:D10"/>
    <mergeCell ref="B12:D12"/>
    <mergeCell ref="D5:D6"/>
    <mergeCell ref="A5:C5"/>
    <mergeCell ref="A8:D8"/>
    <mergeCell ref="A9:D9"/>
    <mergeCell ref="A11:D11"/>
    <mergeCell ref="A7:D7"/>
    <mergeCell ref="A6:C6"/>
  </mergeCells>
  <pageMargins left="0.75" right="0.75" top="0.59055118110236204" bottom="0.59055118110236204" header="0.31496062992126" footer="0.31496062992126"/>
  <pageSetup paperSize="9" scale="95" fitToHeight="100" orientation="portrait" r:id="rId1"/>
  <headerFooter>
    <oddFooter>&amp;CAccount Instruction Form
&amp;P of &amp;N</oddFooter>
  </headerFooter>
  <rowBreaks count="1" manualBreakCount="1">
    <brk id="22"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AA207"/>
  <sheetViews>
    <sheetView zoomScale="80" zoomScaleNormal="80" workbookViewId="0">
      <selection activeCell="E5" sqref="E5"/>
    </sheetView>
  </sheetViews>
  <sheetFormatPr defaultColWidth="8.85546875" defaultRowHeight="15" x14ac:dyDescent="0.25"/>
  <cols>
    <col min="1" max="1" width="18.5703125" customWidth="1"/>
    <col min="4" max="4" width="16.140625" customWidth="1"/>
    <col min="5" max="5" width="59.140625" customWidth="1"/>
    <col min="9" max="9" width="18" customWidth="1"/>
    <col min="14" max="14" width="84.5703125" bestFit="1" customWidth="1"/>
    <col min="16" max="16" width="13.140625" customWidth="1"/>
    <col min="18" max="18" width="52.140625" bestFit="1" customWidth="1"/>
    <col min="22" max="22" width="44.5703125" bestFit="1" customWidth="1"/>
    <col min="24" max="24" width="70.140625" bestFit="1" customWidth="1"/>
    <col min="26" max="26" width="20.140625" customWidth="1"/>
  </cols>
  <sheetData>
    <row r="1" spans="1:27" ht="18.75" x14ac:dyDescent="0.3">
      <c r="A1" t="s">
        <v>177</v>
      </c>
      <c r="D1" s="86" t="s">
        <v>180</v>
      </c>
      <c r="E1" s="18"/>
      <c r="F1" s="104" t="s">
        <v>1090</v>
      </c>
      <c r="G1" s="18"/>
      <c r="H1" s="18"/>
      <c r="N1" s="104" t="s">
        <v>1091</v>
      </c>
      <c r="R1" s="104" t="s">
        <v>1094</v>
      </c>
      <c r="V1" s="104" t="s">
        <v>1095</v>
      </c>
      <c r="X1" s="104" t="s">
        <v>1097</v>
      </c>
    </row>
    <row r="2" spans="1:27" x14ac:dyDescent="0.25">
      <c r="A2" t="s">
        <v>178</v>
      </c>
      <c r="D2" s="20" t="s">
        <v>181</v>
      </c>
      <c r="E2" s="18" t="s">
        <v>182</v>
      </c>
      <c r="F2" s="19" t="s">
        <v>183</v>
      </c>
      <c r="G2" s="18"/>
      <c r="H2" s="18"/>
      <c r="N2" s="45" t="s">
        <v>255</v>
      </c>
      <c r="O2" s="45" t="s">
        <v>256</v>
      </c>
      <c r="P2" s="45" t="s">
        <v>254</v>
      </c>
      <c r="Q2" s="23"/>
      <c r="R2" s="45" t="s">
        <v>521</v>
      </c>
      <c r="S2" s="45" t="s">
        <v>492</v>
      </c>
      <c r="T2" s="23"/>
      <c r="U2" s="45" t="s">
        <v>492</v>
      </c>
      <c r="V2" s="45" t="s">
        <v>493</v>
      </c>
      <c r="W2" s="23"/>
      <c r="X2" s="23" t="s">
        <v>516</v>
      </c>
      <c r="Y2" s="23"/>
      <c r="Z2" s="23" t="s">
        <v>40</v>
      </c>
      <c r="AA2" s="23"/>
    </row>
    <row r="3" spans="1:27" x14ac:dyDescent="0.25">
      <c r="A3" t="s">
        <v>179</v>
      </c>
      <c r="D3" s="18"/>
      <c r="E3" s="18"/>
      <c r="F3" s="18" t="s">
        <v>184</v>
      </c>
      <c r="G3" s="18" t="s">
        <v>185</v>
      </c>
      <c r="H3" s="18"/>
      <c r="N3" s="46" t="s">
        <v>519</v>
      </c>
      <c r="O3" s="46" t="s">
        <v>520</v>
      </c>
      <c r="P3" s="46" t="s">
        <v>518</v>
      </c>
      <c r="R3" s="46" t="s">
        <v>188</v>
      </c>
      <c r="S3" s="65">
        <v>24</v>
      </c>
      <c r="U3" s="46" t="s">
        <v>608</v>
      </c>
      <c r="V3" s="46" t="s">
        <v>609</v>
      </c>
      <c r="X3" t="s">
        <v>517</v>
      </c>
      <c r="Z3" s="22" t="s">
        <v>176</v>
      </c>
    </row>
    <row r="4" spans="1:27" x14ac:dyDescent="0.25">
      <c r="D4" s="18"/>
      <c r="E4" s="18"/>
      <c r="F4" s="18"/>
      <c r="G4" s="18" t="s">
        <v>186</v>
      </c>
      <c r="H4" s="18" t="s">
        <v>187</v>
      </c>
      <c r="I4" t="s">
        <v>1010</v>
      </c>
      <c r="N4" s="46" t="s">
        <v>577</v>
      </c>
      <c r="O4" s="46" t="s">
        <v>578</v>
      </c>
      <c r="P4" s="46" t="s">
        <v>602</v>
      </c>
      <c r="R4" s="46" t="s">
        <v>189</v>
      </c>
      <c r="S4" s="65">
        <v>30</v>
      </c>
      <c r="U4" s="46" t="s">
        <v>610</v>
      </c>
      <c r="V4" s="46" t="s">
        <v>611</v>
      </c>
      <c r="X4" s="108" t="s">
        <v>498</v>
      </c>
      <c r="Z4" s="22" t="s">
        <v>223</v>
      </c>
    </row>
    <row r="5" spans="1:27" x14ac:dyDescent="0.25">
      <c r="D5" s="66">
        <v>24</v>
      </c>
      <c r="E5" s="67" t="s">
        <v>188</v>
      </c>
      <c r="F5" s="87">
        <v>0</v>
      </c>
      <c r="G5" s="87">
        <v>0</v>
      </c>
      <c r="H5" s="87">
        <v>0</v>
      </c>
      <c r="I5" s="69"/>
      <c r="N5" s="46" t="s">
        <v>316</v>
      </c>
      <c r="O5" s="46" t="s">
        <v>317</v>
      </c>
      <c r="P5" s="46" t="s">
        <v>315</v>
      </c>
      <c r="R5" s="46" t="s">
        <v>190</v>
      </c>
      <c r="S5" s="65">
        <v>31</v>
      </c>
      <c r="U5" s="46" t="s">
        <v>612</v>
      </c>
      <c r="V5" s="46" t="s">
        <v>613</v>
      </c>
      <c r="X5" s="108" t="s">
        <v>511</v>
      </c>
      <c r="Z5" t="s">
        <v>228</v>
      </c>
    </row>
    <row r="6" spans="1:27" x14ac:dyDescent="0.25">
      <c r="D6" s="66">
        <v>30</v>
      </c>
      <c r="E6" s="67" t="s">
        <v>189</v>
      </c>
      <c r="F6" s="87">
        <v>0.01</v>
      </c>
      <c r="G6" s="87">
        <v>0.01</v>
      </c>
      <c r="H6" s="87">
        <v>0.01</v>
      </c>
      <c r="I6" s="69"/>
      <c r="N6" s="46" t="s">
        <v>273</v>
      </c>
      <c r="O6" s="46" t="s">
        <v>274</v>
      </c>
      <c r="P6" s="46" t="s">
        <v>272</v>
      </c>
      <c r="R6" s="46" t="s">
        <v>191</v>
      </c>
      <c r="S6" s="65">
        <v>40</v>
      </c>
      <c r="U6" s="46" t="s">
        <v>614</v>
      </c>
      <c r="V6" s="46" t="s">
        <v>615</v>
      </c>
      <c r="X6" s="108" t="s">
        <v>435</v>
      </c>
      <c r="Z6" s="22" t="s">
        <v>225</v>
      </c>
    </row>
    <row r="7" spans="1:27" x14ac:dyDescent="0.25">
      <c r="D7" s="66">
        <v>31</v>
      </c>
      <c r="E7" s="19" t="s">
        <v>190</v>
      </c>
      <c r="F7" s="87">
        <v>0.01</v>
      </c>
      <c r="G7" s="87">
        <v>0.01</v>
      </c>
      <c r="H7" s="87">
        <v>0.01</v>
      </c>
      <c r="I7" s="69"/>
      <c r="N7" s="46" t="s">
        <v>427</v>
      </c>
      <c r="O7" s="46" t="s">
        <v>428</v>
      </c>
      <c r="P7" s="46" t="s">
        <v>363</v>
      </c>
      <c r="R7" s="46" t="s">
        <v>192</v>
      </c>
      <c r="S7" s="65">
        <v>41</v>
      </c>
      <c r="U7" s="46" t="s">
        <v>616</v>
      </c>
      <c r="V7" s="46" t="s">
        <v>617</v>
      </c>
      <c r="X7" s="108" t="s">
        <v>504</v>
      </c>
      <c r="Z7" s="22" t="s">
        <v>226</v>
      </c>
    </row>
    <row r="8" spans="1:27" x14ac:dyDescent="0.25">
      <c r="D8" s="66">
        <v>40</v>
      </c>
      <c r="E8" s="67" t="s">
        <v>191</v>
      </c>
      <c r="F8" s="87">
        <v>0.01</v>
      </c>
      <c r="G8" s="87">
        <v>0.01</v>
      </c>
      <c r="H8" s="87">
        <v>0.01</v>
      </c>
      <c r="I8" s="69"/>
      <c r="N8" s="46" t="s">
        <v>364</v>
      </c>
      <c r="O8" s="46" t="s">
        <v>365</v>
      </c>
      <c r="P8" s="46" t="s">
        <v>363</v>
      </c>
      <c r="R8" s="46" t="s">
        <v>193</v>
      </c>
      <c r="S8" s="65">
        <v>43</v>
      </c>
      <c r="U8" s="46" t="s">
        <v>618</v>
      </c>
      <c r="V8" s="46" t="s">
        <v>619</v>
      </c>
      <c r="X8" s="108" t="s">
        <v>513</v>
      </c>
      <c r="Z8" s="22" t="s">
        <v>222</v>
      </c>
    </row>
    <row r="9" spans="1:27" x14ac:dyDescent="0.25">
      <c r="D9" s="66">
        <v>41</v>
      </c>
      <c r="E9" s="67" t="s">
        <v>192</v>
      </c>
      <c r="F9" s="87">
        <v>0.01</v>
      </c>
      <c r="G9" s="87">
        <v>0.01</v>
      </c>
      <c r="H9" s="87">
        <v>0.01</v>
      </c>
      <c r="I9" s="69"/>
      <c r="N9" s="46" t="s">
        <v>484</v>
      </c>
      <c r="O9" s="46" t="s">
        <v>485</v>
      </c>
      <c r="P9" s="46" t="s">
        <v>483</v>
      </c>
      <c r="R9" s="46" t="s">
        <v>194</v>
      </c>
      <c r="S9" s="65">
        <v>44</v>
      </c>
      <c r="U9" s="46" t="s">
        <v>620</v>
      </c>
      <c r="V9" s="46" t="s">
        <v>621</v>
      </c>
      <c r="X9" s="108" t="s">
        <v>497</v>
      </c>
      <c r="Z9" s="22" t="s">
        <v>224</v>
      </c>
    </row>
    <row r="10" spans="1:27" x14ac:dyDescent="0.25">
      <c r="D10" s="66">
        <v>43</v>
      </c>
      <c r="E10" s="67" t="s">
        <v>193</v>
      </c>
      <c r="F10" s="87">
        <v>0.01</v>
      </c>
      <c r="G10" s="87">
        <v>0.01</v>
      </c>
      <c r="H10" s="87">
        <v>0.01</v>
      </c>
      <c r="I10" s="69"/>
      <c r="N10" s="46" t="s">
        <v>446</v>
      </c>
      <c r="O10" s="46" t="s">
        <v>447</v>
      </c>
      <c r="P10" s="46" t="s">
        <v>445</v>
      </c>
      <c r="R10" s="46" t="s">
        <v>195</v>
      </c>
      <c r="S10" s="65">
        <v>45</v>
      </c>
      <c r="U10" s="46" t="s">
        <v>622</v>
      </c>
      <c r="V10" s="46" t="s">
        <v>623</v>
      </c>
      <c r="X10" s="108" t="s">
        <v>443</v>
      </c>
      <c r="Z10" s="22" t="s">
        <v>227</v>
      </c>
    </row>
    <row r="11" spans="1:27" x14ac:dyDescent="0.25">
      <c r="D11" s="66">
        <v>44</v>
      </c>
      <c r="E11" s="67" t="s">
        <v>194</v>
      </c>
      <c r="F11" s="87">
        <v>0.01</v>
      </c>
      <c r="G11" s="87">
        <v>0.01</v>
      </c>
      <c r="H11" s="87">
        <v>0.01</v>
      </c>
      <c r="I11" s="70"/>
      <c r="N11" s="46" t="s">
        <v>435</v>
      </c>
      <c r="O11" s="46" t="s">
        <v>436</v>
      </c>
      <c r="P11" s="46" t="s">
        <v>434</v>
      </c>
      <c r="R11" s="46" t="s">
        <v>195</v>
      </c>
      <c r="S11" s="65">
        <v>45</v>
      </c>
      <c r="U11" s="46" t="s">
        <v>624</v>
      </c>
      <c r="V11" s="46" t="s">
        <v>625</v>
      </c>
      <c r="X11" s="108" t="s">
        <v>405</v>
      </c>
    </row>
    <row r="12" spans="1:27" x14ac:dyDescent="0.25">
      <c r="D12" s="66">
        <v>45</v>
      </c>
      <c r="E12" s="67" t="s">
        <v>195</v>
      </c>
      <c r="F12" s="87">
        <v>0</v>
      </c>
      <c r="G12" s="87">
        <v>0</v>
      </c>
      <c r="H12" s="87">
        <v>0</v>
      </c>
      <c r="I12" s="105" t="s">
        <v>1034</v>
      </c>
      <c r="N12" s="46" t="s">
        <v>388</v>
      </c>
      <c r="O12" s="46" t="s">
        <v>389</v>
      </c>
      <c r="P12" s="46" t="s">
        <v>387</v>
      </c>
      <c r="R12" s="46" t="s">
        <v>196</v>
      </c>
      <c r="S12" s="65">
        <v>48</v>
      </c>
      <c r="U12" s="46" t="s">
        <v>626</v>
      </c>
      <c r="V12" s="46" t="s">
        <v>627</v>
      </c>
      <c r="X12" s="108" t="s">
        <v>358</v>
      </c>
    </row>
    <row r="13" spans="1:27" x14ac:dyDescent="0.25">
      <c r="D13" s="66">
        <v>45</v>
      </c>
      <c r="E13" s="67" t="s">
        <v>195</v>
      </c>
      <c r="F13" s="87">
        <v>0.01</v>
      </c>
      <c r="G13" s="87">
        <v>0.01</v>
      </c>
      <c r="H13" s="87">
        <v>0.01</v>
      </c>
      <c r="I13" s="69"/>
      <c r="N13" s="46" t="s">
        <v>425</v>
      </c>
      <c r="O13" s="46" t="s">
        <v>426</v>
      </c>
      <c r="P13" s="46" t="s">
        <v>387</v>
      </c>
      <c r="R13" s="46" t="s">
        <v>197</v>
      </c>
      <c r="S13" s="65">
        <v>49</v>
      </c>
      <c r="U13" s="46" t="s">
        <v>628</v>
      </c>
      <c r="V13" s="46" t="s">
        <v>629</v>
      </c>
      <c r="X13" s="108" t="s">
        <v>509</v>
      </c>
    </row>
    <row r="14" spans="1:27" x14ac:dyDescent="0.25">
      <c r="D14" s="66">
        <v>48</v>
      </c>
      <c r="E14" s="67" t="s">
        <v>196</v>
      </c>
      <c r="F14" s="87">
        <v>0.01</v>
      </c>
      <c r="G14" s="87">
        <v>0.01</v>
      </c>
      <c r="H14" s="87">
        <v>0.01</v>
      </c>
      <c r="I14" s="69"/>
      <c r="N14" s="46" t="s">
        <v>1092</v>
      </c>
      <c r="O14" s="121">
        <v>432</v>
      </c>
      <c r="P14" s="46" t="s">
        <v>387</v>
      </c>
      <c r="R14" s="46" t="s">
        <v>198</v>
      </c>
      <c r="S14" s="65">
        <v>50</v>
      </c>
      <c r="U14" s="46" t="s">
        <v>630</v>
      </c>
      <c r="V14" s="46" t="s">
        <v>631</v>
      </c>
      <c r="X14" s="108" t="s">
        <v>466</v>
      </c>
    </row>
    <row r="15" spans="1:27" x14ac:dyDescent="0.25">
      <c r="D15" s="66">
        <v>49</v>
      </c>
      <c r="E15" s="67" t="s">
        <v>197</v>
      </c>
      <c r="F15" s="87">
        <v>0.01</v>
      </c>
      <c r="G15" s="87">
        <v>0.01</v>
      </c>
      <c r="H15" s="87">
        <v>0.01</v>
      </c>
      <c r="I15" s="69"/>
      <c r="N15" s="46" t="s">
        <v>579</v>
      </c>
      <c r="O15" s="46" t="s">
        <v>314</v>
      </c>
      <c r="P15" s="46" t="s">
        <v>313</v>
      </c>
      <c r="R15" s="46" t="s">
        <v>1009</v>
      </c>
      <c r="S15" s="65">
        <v>51</v>
      </c>
      <c r="U15" s="46" t="s">
        <v>632</v>
      </c>
      <c r="V15" s="46" t="s">
        <v>633</v>
      </c>
      <c r="X15" s="108" t="s">
        <v>506</v>
      </c>
    </row>
    <row r="16" spans="1:27" x14ac:dyDescent="0.25">
      <c r="D16" s="66">
        <v>50</v>
      </c>
      <c r="E16" s="67" t="s">
        <v>198</v>
      </c>
      <c r="F16" s="87">
        <v>0.01</v>
      </c>
      <c r="G16" s="87">
        <v>0.01</v>
      </c>
      <c r="H16" s="87">
        <v>0.01</v>
      </c>
      <c r="I16" s="70"/>
      <c r="N16" s="46" t="s">
        <v>443</v>
      </c>
      <c r="O16" s="46" t="s">
        <v>444</v>
      </c>
      <c r="P16" s="46" t="s">
        <v>442</v>
      </c>
      <c r="R16" s="46" t="s">
        <v>199</v>
      </c>
      <c r="S16" s="65">
        <v>52</v>
      </c>
      <c r="U16" s="46" t="s">
        <v>634</v>
      </c>
      <c r="V16" s="46" t="s">
        <v>635</v>
      </c>
      <c r="X16" s="108" t="s">
        <v>379</v>
      </c>
    </row>
    <row r="17" spans="4:24" x14ac:dyDescent="0.25">
      <c r="D17" s="71">
        <v>51</v>
      </c>
      <c r="E17" s="72" t="s">
        <v>1016</v>
      </c>
      <c r="F17" s="87">
        <v>0</v>
      </c>
      <c r="G17" s="88">
        <v>0.15</v>
      </c>
      <c r="H17" s="87">
        <v>0</v>
      </c>
      <c r="I17" s="70" t="s">
        <v>1011</v>
      </c>
      <c r="N17" s="46" t="s">
        <v>330</v>
      </c>
      <c r="O17" s="46" t="s">
        <v>331</v>
      </c>
      <c r="P17" s="46" t="s">
        <v>329</v>
      </c>
      <c r="R17" s="46" t="s">
        <v>199</v>
      </c>
      <c r="S17" s="65">
        <v>52</v>
      </c>
      <c r="U17" s="46" t="s">
        <v>636</v>
      </c>
      <c r="V17" s="46" t="s">
        <v>637</v>
      </c>
      <c r="X17" s="108" t="s">
        <v>452</v>
      </c>
    </row>
    <row r="18" spans="4:24" x14ac:dyDescent="0.25">
      <c r="D18" s="71">
        <v>52</v>
      </c>
      <c r="E18" s="72" t="s">
        <v>199</v>
      </c>
      <c r="F18" s="87">
        <v>0</v>
      </c>
      <c r="G18" s="88">
        <v>0</v>
      </c>
      <c r="H18" s="87">
        <v>0</v>
      </c>
      <c r="I18" s="70" t="s">
        <v>1031</v>
      </c>
      <c r="N18" s="46" t="s">
        <v>1055</v>
      </c>
      <c r="O18" s="46" t="s">
        <v>271</v>
      </c>
      <c r="P18" s="46" t="s">
        <v>270</v>
      </c>
      <c r="R18" s="46" t="s">
        <v>199</v>
      </c>
      <c r="S18" s="65">
        <v>52</v>
      </c>
      <c r="U18" s="46" t="s">
        <v>1042</v>
      </c>
      <c r="V18" s="46" t="s">
        <v>1043</v>
      </c>
      <c r="X18" s="108" t="s">
        <v>501</v>
      </c>
    </row>
    <row r="19" spans="4:24" x14ac:dyDescent="0.25">
      <c r="D19" s="71">
        <v>52</v>
      </c>
      <c r="E19" s="72" t="s">
        <v>199</v>
      </c>
      <c r="F19" s="87">
        <v>0</v>
      </c>
      <c r="G19" s="88">
        <v>0</v>
      </c>
      <c r="H19" s="111" t="s">
        <v>1052</v>
      </c>
      <c r="I19" s="70" t="s">
        <v>1032</v>
      </c>
      <c r="N19" s="46" t="s">
        <v>405</v>
      </c>
      <c r="O19" s="46" t="s">
        <v>406</v>
      </c>
      <c r="P19" s="46" t="s">
        <v>404</v>
      </c>
      <c r="R19" s="46" t="s">
        <v>199</v>
      </c>
      <c r="S19" s="65">
        <v>52</v>
      </c>
      <c r="U19" s="46" t="s">
        <v>638</v>
      </c>
      <c r="V19" s="46" t="s">
        <v>639</v>
      </c>
      <c r="X19" s="108" t="s">
        <v>499</v>
      </c>
    </row>
    <row r="20" spans="4:24" x14ac:dyDescent="0.25">
      <c r="D20" s="71">
        <v>52</v>
      </c>
      <c r="E20" s="72" t="s">
        <v>199</v>
      </c>
      <c r="F20" s="87">
        <v>0.15</v>
      </c>
      <c r="G20" s="88">
        <v>0</v>
      </c>
      <c r="H20" s="111" t="s">
        <v>1052</v>
      </c>
      <c r="I20" s="70" t="s">
        <v>1033</v>
      </c>
      <c r="N20" s="46" t="s">
        <v>417</v>
      </c>
      <c r="O20" s="46" t="s">
        <v>418</v>
      </c>
      <c r="P20" s="46" t="s">
        <v>404</v>
      </c>
      <c r="R20" s="46" t="s">
        <v>200</v>
      </c>
      <c r="S20" s="65">
        <v>53</v>
      </c>
      <c r="U20" s="46" t="s">
        <v>640</v>
      </c>
      <c r="V20" s="46" t="s">
        <v>641</v>
      </c>
      <c r="X20" s="108" t="s">
        <v>1015</v>
      </c>
    </row>
    <row r="21" spans="4:24" x14ac:dyDescent="0.25">
      <c r="D21" s="71">
        <v>52</v>
      </c>
      <c r="E21" s="72" t="s">
        <v>199</v>
      </c>
      <c r="F21" s="111" t="s">
        <v>1052</v>
      </c>
      <c r="G21" s="112" t="s">
        <v>1052</v>
      </c>
      <c r="H21" s="111">
        <v>0.15</v>
      </c>
      <c r="I21" s="113" t="s">
        <v>1053</v>
      </c>
      <c r="N21" s="46" t="s">
        <v>358</v>
      </c>
      <c r="O21" s="46" t="s">
        <v>359</v>
      </c>
      <c r="P21" s="46" t="s">
        <v>357</v>
      </c>
      <c r="R21" s="46" t="s">
        <v>201</v>
      </c>
      <c r="S21" s="65">
        <v>58</v>
      </c>
      <c r="U21" s="46" t="s">
        <v>642</v>
      </c>
      <c r="V21" s="46" t="s">
        <v>643</v>
      </c>
      <c r="X21" s="108" t="s">
        <v>500</v>
      </c>
    </row>
    <row r="22" spans="4:24" x14ac:dyDescent="0.25">
      <c r="D22" s="66">
        <v>53</v>
      </c>
      <c r="E22" s="67" t="s">
        <v>200</v>
      </c>
      <c r="F22" s="87">
        <v>0</v>
      </c>
      <c r="G22" s="87">
        <v>0</v>
      </c>
      <c r="H22" s="87">
        <v>0</v>
      </c>
      <c r="I22" s="69"/>
      <c r="N22" s="46" t="s">
        <v>345</v>
      </c>
      <c r="O22" s="46" t="s">
        <v>346</v>
      </c>
      <c r="P22" s="46" t="s">
        <v>344</v>
      </c>
      <c r="R22" s="46" t="s">
        <v>202</v>
      </c>
      <c r="S22" s="65">
        <v>59</v>
      </c>
      <c r="U22" s="46" t="s">
        <v>644</v>
      </c>
      <c r="V22" s="46" t="s">
        <v>645</v>
      </c>
      <c r="X22" s="108" t="s">
        <v>514</v>
      </c>
    </row>
    <row r="23" spans="4:24" x14ac:dyDescent="0.25">
      <c r="D23" s="66">
        <v>58</v>
      </c>
      <c r="E23" s="67" t="s">
        <v>201</v>
      </c>
      <c r="F23" s="87">
        <v>0</v>
      </c>
      <c r="G23" s="87">
        <v>0</v>
      </c>
      <c r="H23" s="87">
        <v>0</v>
      </c>
      <c r="I23" s="69"/>
      <c r="N23" s="46" t="s">
        <v>333</v>
      </c>
      <c r="O23" s="46" t="s">
        <v>334</v>
      </c>
      <c r="P23" s="46" t="s">
        <v>332</v>
      </c>
      <c r="R23" s="46" t="s">
        <v>203</v>
      </c>
      <c r="S23" s="65">
        <v>60</v>
      </c>
      <c r="U23" s="46" t="s">
        <v>646</v>
      </c>
      <c r="V23" s="46" t="s">
        <v>647</v>
      </c>
      <c r="X23" s="108" t="s">
        <v>505</v>
      </c>
    </row>
    <row r="24" spans="4:24" x14ac:dyDescent="0.25">
      <c r="D24" s="66">
        <v>59</v>
      </c>
      <c r="E24" s="67" t="s">
        <v>202</v>
      </c>
      <c r="F24" s="87">
        <v>0</v>
      </c>
      <c r="G24" s="87">
        <v>0</v>
      </c>
      <c r="H24" s="87">
        <v>0</v>
      </c>
      <c r="I24" s="69"/>
      <c r="N24" s="46" t="s">
        <v>580</v>
      </c>
      <c r="O24" s="46" t="s">
        <v>306</v>
      </c>
      <c r="P24" s="46" t="s">
        <v>305</v>
      </c>
      <c r="R24" s="46" t="s">
        <v>204</v>
      </c>
      <c r="S24" s="65">
        <v>61</v>
      </c>
      <c r="U24" s="46" t="s">
        <v>648</v>
      </c>
      <c r="V24" s="46" t="s">
        <v>649</v>
      </c>
      <c r="X24" s="108" t="s">
        <v>512</v>
      </c>
    </row>
    <row r="25" spans="4:24" x14ac:dyDescent="0.25">
      <c r="D25" s="66">
        <v>60</v>
      </c>
      <c r="E25" s="67" t="s">
        <v>203</v>
      </c>
      <c r="F25" s="87">
        <v>0</v>
      </c>
      <c r="G25" s="87">
        <v>0</v>
      </c>
      <c r="H25" s="87">
        <v>0</v>
      </c>
      <c r="I25" s="69"/>
      <c r="N25" s="46" t="s">
        <v>263</v>
      </c>
      <c r="O25" s="46" t="s">
        <v>264</v>
      </c>
      <c r="P25" s="46" t="s">
        <v>262</v>
      </c>
      <c r="R25" s="46" t="s">
        <v>205</v>
      </c>
      <c r="S25" s="65">
        <v>62</v>
      </c>
      <c r="U25" s="46" t="s">
        <v>650</v>
      </c>
      <c r="V25" s="46" t="s">
        <v>651</v>
      </c>
      <c r="X25" s="108" t="s">
        <v>502</v>
      </c>
    </row>
    <row r="26" spans="4:24" x14ac:dyDescent="0.25">
      <c r="D26" s="66">
        <v>61</v>
      </c>
      <c r="E26" s="67" t="s">
        <v>204</v>
      </c>
      <c r="F26" s="87">
        <v>0</v>
      </c>
      <c r="G26" s="87">
        <v>0</v>
      </c>
      <c r="H26" s="87">
        <v>0</v>
      </c>
      <c r="I26" s="69"/>
      <c r="N26" s="46" t="s">
        <v>481</v>
      </c>
      <c r="O26" s="46" t="s">
        <v>482</v>
      </c>
      <c r="P26" s="46" t="s">
        <v>480</v>
      </c>
      <c r="R26" s="46" t="s">
        <v>206</v>
      </c>
      <c r="S26" s="65">
        <v>63</v>
      </c>
      <c r="U26" s="46" t="s">
        <v>652</v>
      </c>
      <c r="V26" s="46" t="s">
        <v>653</v>
      </c>
      <c r="X26" s="108" t="s">
        <v>440</v>
      </c>
    </row>
    <row r="27" spans="4:24" x14ac:dyDescent="0.25">
      <c r="D27" s="66">
        <v>62</v>
      </c>
      <c r="E27" s="67" t="s">
        <v>205</v>
      </c>
      <c r="F27" s="87">
        <v>0</v>
      </c>
      <c r="G27" s="87">
        <v>0</v>
      </c>
      <c r="H27" s="87">
        <v>0</v>
      </c>
      <c r="I27" s="69"/>
      <c r="N27" s="46" t="s">
        <v>437</v>
      </c>
      <c r="O27" s="46" t="s">
        <v>438</v>
      </c>
      <c r="P27" s="46" t="s">
        <v>381</v>
      </c>
      <c r="R27" s="46" t="s">
        <v>207</v>
      </c>
      <c r="S27" s="65">
        <v>64</v>
      </c>
      <c r="U27" s="46" t="s">
        <v>654</v>
      </c>
      <c r="V27" s="46" t="s">
        <v>655</v>
      </c>
      <c r="X27" s="108" t="s">
        <v>503</v>
      </c>
    </row>
    <row r="28" spans="4:24" x14ac:dyDescent="0.25">
      <c r="D28" s="66">
        <v>63</v>
      </c>
      <c r="E28" s="67" t="s">
        <v>206</v>
      </c>
      <c r="F28" s="87">
        <v>0</v>
      </c>
      <c r="G28" s="87">
        <v>0</v>
      </c>
      <c r="H28" s="87">
        <v>0</v>
      </c>
      <c r="I28" s="70"/>
      <c r="N28" s="46" t="s">
        <v>382</v>
      </c>
      <c r="O28" s="46" t="s">
        <v>383</v>
      </c>
      <c r="P28" s="46" t="s">
        <v>381</v>
      </c>
      <c r="R28" s="46" t="s">
        <v>207</v>
      </c>
      <c r="S28" s="65">
        <v>64</v>
      </c>
      <c r="U28" s="46" t="s">
        <v>656</v>
      </c>
      <c r="V28" s="46" t="s">
        <v>657</v>
      </c>
      <c r="X28" t="s">
        <v>1096</v>
      </c>
    </row>
    <row r="29" spans="4:24" x14ac:dyDescent="0.25">
      <c r="D29" s="66">
        <v>64</v>
      </c>
      <c r="E29" s="67" t="s">
        <v>207</v>
      </c>
      <c r="F29" s="87">
        <v>0</v>
      </c>
      <c r="G29" s="87">
        <v>0</v>
      </c>
      <c r="H29" s="87">
        <v>0</v>
      </c>
      <c r="I29" s="70" t="s">
        <v>1035</v>
      </c>
      <c r="N29" s="46" t="s">
        <v>466</v>
      </c>
      <c r="O29" s="46" t="s">
        <v>467</v>
      </c>
      <c r="P29" s="46" t="s">
        <v>465</v>
      </c>
      <c r="R29" s="46" t="s">
        <v>1006</v>
      </c>
      <c r="S29" s="65">
        <v>65</v>
      </c>
      <c r="U29" s="46" t="s">
        <v>658</v>
      </c>
      <c r="V29" s="46" t="s">
        <v>659</v>
      </c>
      <c r="X29" s="108" t="s">
        <v>376</v>
      </c>
    </row>
    <row r="30" spans="4:24" x14ac:dyDescent="0.25">
      <c r="D30" s="66">
        <v>64</v>
      </c>
      <c r="E30" s="67" t="s">
        <v>207</v>
      </c>
      <c r="F30" s="87">
        <v>0.01</v>
      </c>
      <c r="G30" s="87">
        <v>0.01</v>
      </c>
      <c r="H30" s="87">
        <v>0.01</v>
      </c>
      <c r="I30" s="69"/>
      <c r="N30" s="46" t="s">
        <v>581</v>
      </c>
      <c r="O30" s="46" t="s">
        <v>582</v>
      </c>
      <c r="P30" s="46" t="s">
        <v>603</v>
      </c>
      <c r="R30" s="46" t="s">
        <v>1006</v>
      </c>
      <c r="S30" s="65">
        <v>65</v>
      </c>
      <c r="U30" s="46" t="s">
        <v>660</v>
      </c>
      <c r="V30" s="46" t="s">
        <v>661</v>
      </c>
      <c r="X30" s="108" t="s">
        <v>420</v>
      </c>
    </row>
    <row r="31" spans="4:24" x14ac:dyDescent="0.25">
      <c r="D31" s="66">
        <v>65</v>
      </c>
      <c r="E31" s="67" t="s">
        <v>1013</v>
      </c>
      <c r="F31" s="87">
        <v>0</v>
      </c>
      <c r="G31" s="87">
        <v>0</v>
      </c>
      <c r="H31" s="87">
        <v>0</v>
      </c>
      <c r="I31" s="70" t="s">
        <v>1036</v>
      </c>
      <c r="N31" s="46" t="s">
        <v>308</v>
      </c>
      <c r="O31" s="46" t="s">
        <v>309</v>
      </c>
      <c r="P31" s="46" t="s">
        <v>307</v>
      </c>
      <c r="R31" s="46" t="s">
        <v>1007</v>
      </c>
      <c r="S31" s="65">
        <v>66</v>
      </c>
      <c r="U31" s="46" t="s">
        <v>662</v>
      </c>
      <c r="V31" s="46" t="s">
        <v>663</v>
      </c>
      <c r="X31" s="108" t="s">
        <v>515</v>
      </c>
    </row>
    <row r="32" spans="4:24" x14ac:dyDescent="0.25">
      <c r="D32" s="66">
        <v>65</v>
      </c>
      <c r="E32" s="67" t="s">
        <v>1066</v>
      </c>
      <c r="F32" s="111">
        <v>0.01</v>
      </c>
      <c r="G32" s="111">
        <v>0.01</v>
      </c>
      <c r="H32" s="111">
        <v>0.01</v>
      </c>
      <c r="I32" s="69"/>
      <c r="N32" s="46" t="s">
        <v>490</v>
      </c>
      <c r="O32" s="46" t="s">
        <v>491</v>
      </c>
      <c r="P32" s="46" t="s">
        <v>489</v>
      </c>
      <c r="R32" s="46" t="s">
        <v>1007</v>
      </c>
      <c r="S32" s="65">
        <v>66</v>
      </c>
      <c r="U32" s="46" t="s">
        <v>664</v>
      </c>
      <c r="V32" s="46" t="s">
        <v>665</v>
      </c>
      <c r="X32" s="108" t="s">
        <v>510</v>
      </c>
    </row>
    <row r="33" spans="4:24" x14ac:dyDescent="0.25">
      <c r="D33" s="66">
        <v>66</v>
      </c>
      <c r="E33" s="67" t="s">
        <v>1012</v>
      </c>
      <c r="F33" s="111">
        <v>0</v>
      </c>
      <c r="G33" s="111">
        <v>0</v>
      </c>
      <c r="H33" s="111">
        <v>0</v>
      </c>
      <c r="I33" s="70" t="s">
        <v>1054</v>
      </c>
      <c r="N33" s="46" t="s">
        <v>339</v>
      </c>
      <c r="O33" s="46" t="s">
        <v>340</v>
      </c>
      <c r="P33" s="46" t="s">
        <v>338</v>
      </c>
      <c r="R33" s="46" t="s">
        <v>208</v>
      </c>
      <c r="S33" s="65">
        <v>67</v>
      </c>
      <c r="U33" s="46" t="s">
        <v>666</v>
      </c>
      <c r="V33" s="46" t="s">
        <v>667</v>
      </c>
      <c r="X33" s="108" t="s">
        <v>507</v>
      </c>
    </row>
    <row r="34" spans="4:24" x14ac:dyDescent="0.25">
      <c r="D34" s="66">
        <v>66</v>
      </c>
      <c r="E34" s="67" t="s">
        <v>1007</v>
      </c>
      <c r="F34" s="111">
        <v>0.01</v>
      </c>
      <c r="G34" s="111">
        <v>0.01</v>
      </c>
      <c r="H34" s="111">
        <v>0.01</v>
      </c>
      <c r="I34" s="69"/>
      <c r="N34" s="46" t="s">
        <v>449</v>
      </c>
      <c r="O34" s="46" t="s">
        <v>450</v>
      </c>
      <c r="P34" s="46" t="s">
        <v>448</v>
      </c>
      <c r="R34" s="46" t="s">
        <v>1008</v>
      </c>
      <c r="S34" s="65">
        <v>68</v>
      </c>
      <c r="U34" s="46" t="s">
        <v>668</v>
      </c>
      <c r="V34" s="46" t="s">
        <v>669</v>
      </c>
      <c r="X34" s="108" t="s">
        <v>508</v>
      </c>
    </row>
    <row r="35" spans="4:24" x14ac:dyDescent="0.25">
      <c r="D35" s="74">
        <v>67</v>
      </c>
      <c r="E35" s="75" t="s">
        <v>208</v>
      </c>
      <c r="F35" s="87">
        <v>0</v>
      </c>
      <c r="G35" s="87">
        <v>0</v>
      </c>
      <c r="H35" s="87">
        <v>0</v>
      </c>
      <c r="I35" s="73"/>
      <c r="N35" s="46" t="s">
        <v>423</v>
      </c>
      <c r="O35" s="46" t="s">
        <v>424</v>
      </c>
      <c r="P35" s="46" t="s">
        <v>422</v>
      </c>
      <c r="R35" s="46" t="s">
        <v>1008</v>
      </c>
      <c r="S35" s="65">
        <v>68</v>
      </c>
      <c r="U35" s="46" t="s">
        <v>670</v>
      </c>
      <c r="V35" s="46" t="s">
        <v>671</v>
      </c>
      <c r="X35" s="108" t="s">
        <v>1044</v>
      </c>
    </row>
    <row r="36" spans="4:24" x14ac:dyDescent="0.25">
      <c r="D36" s="74">
        <v>68</v>
      </c>
      <c r="E36" s="75" t="s">
        <v>1014</v>
      </c>
      <c r="F36" s="87">
        <v>0</v>
      </c>
      <c r="G36" s="87">
        <v>0</v>
      </c>
      <c r="H36" s="87">
        <v>0</v>
      </c>
      <c r="I36" s="73" t="s">
        <v>1040</v>
      </c>
      <c r="N36" s="46" t="s">
        <v>1093</v>
      </c>
      <c r="O36" s="121">
        <v>433</v>
      </c>
      <c r="P36" s="46" t="s">
        <v>422</v>
      </c>
      <c r="R36" s="46" t="s">
        <v>1008</v>
      </c>
      <c r="S36" s="65">
        <v>68</v>
      </c>
      <c r="U36" s="46" t="s">
        <v>672</v>
      </c>
      <c r="V36" s="46" t="s">
        <v>673</v>
      </c>
      <c r="X36" s="108" t="s">
        <v>342</v>
      </c>
    </row>
    <row r="37" spans="4:24" x14ac:dyDescent="0.25">
      <c r="D37" s="74">
        <v>68</v>
      </c>
      <c r="E37" s="75" t="s">
        <v>1014</v>
      </c>
      <c r="F37" s="87">
        <v>0.15</v>
      </c>
      <c r="G37" s="87">
        <v>0.15</v>
      </c>
      <c r="H37" s="87">
        <v>0.15</v>
      </c>
      <c r="I37" s="73" t="s">
        <v>1037</v>
      </c>
      <c r="N37" s="46" t="s">
        <v>303</v>
      </c>
      <c r="O37" s="46" t="s">
        <v>304</v>
      </c>
      <c r="P37" s="46" t="s">
        <v>302</v>
      </c>
      <c r="R37" s="46" t="s">
        <v>1008</v>
      </c>
      <c r="S37" s="65">
        <v>68</v>
      </c>
      <c r="U37" s="46" t="s">
        <v>674</v>
      </c>
      <c r="V37" s="46" t="s">
        <v>675</v>
      </c>
      <c r="X37" s="108" t="s">
        <v>600</v>
      </c>
    </row>
    <row r="38" spans="4:24" x14ac:dyDescent="0.25">
      <c r="D38" s="74">
        <v>68</v>
      </c>
      <c r="E38" s="75" t="s">
        <v>1014</v>
      </c>
      <c r="F38" s="87">
        <v>0.01</v>
      </c>
      <c r="G38" s="87">
        <v>0.01</v>
      </c>
      <c r="H38" s="87">
        <v>0.01</v>
      </c>
      <c r="I38" s="73" t="s">
        <v>1038</v>
      </c>
      <c r="J38" s="83"/>
      <c r="N38" s="46" t="s">
        <v>583</v>
      </c>
      <c r="O38" s="46" t="s">
        <v>584</v>
      </c>
      <c r="P38" s="46" t="s">
        <v>604</v>
      </c>
      <c r="R38" s="46" t="s">
        <v>209</v>
      </c>
      <c r="S38" s="65">
        <v>69</v>
      </c>
      <c r="U38" s="46" t="s">
        <v>676</v>
      </c>
      <c r="V38" s="46" t="s">
        <v>494</v>
      </c>
      <c r="X38" s="108" t="s">
        <v>385</v>
      </c>
    </row>
    <row r="39" spans="4:24" x14ac:dyDescent="0.25">
      <c r="D39" s="74">
        <v>68</v>
      </c>
      <c r="E39" s="75" t="s">
        <v>1014</v>
      </c>
      <c r="F39" s="111">
        <v>0.01</v>
      </c>
      <c r="G39" s="111">
        <v>0.01</v>
      </c>
      <c r="H39" s="111">
        <v>0.01</v>
      </c>
      <c r="I39" s="73" t="s">
        <v>1039</v>
      </c>
      <c r="J39" s="106"/>
      <c r="N39" s="46" t="s">
        <v>379</v>
      </c>
      <c r="O39" s="46" t="s">
        <v>380</v>
      </c>
      <c r="P39" s="46" t="s">
        <v>378</v>
      </c>
      <c r="R39" s="46" t="s">
        <v>210</v>
      </c>
      <c r="S39" s="65">
        <v>70</v>
      </c>
      <c r="U39" s="46" t="s">
        <v>677</v>
      </c>
      <c r="V39" s="46" t="s">
        <v>678</v>
      </c>
    </row>
    <row r="40" spans="4:24" x14ac:dyDescent="0.25">
      <c r="D40" s="66">
        <v>69</v>
      </c>
      <c r="E40" s="67" t="s">
        <v>209</v>
      </c>
      <c r="F40" s="87">
        <v>0</v>
      </c>
      <c r="G40" s="87">
        <v>0</v>
      </c>
      <c r="H40" s="87">
        <v>0</v>
      </c>
      <c r="I40" s="69"/>
      <c r="J40" s="107"/>
      <c r="N40" s="46" t="s">
        <v>413</v>
      </c>
      <c r="O40" s="46" t="s">
        <v>414</v>
      </c>
      <c r="P40" s="46" t="s">
        <v>378</v>
      </c>
      <c r="R40" s="46" t="s">
        <v>211</v>
      </c>
      <c r="S40" s="65">
        <v>80</v>
      </c>
      <c r="U40" s="46" t="s">
        <v>679</v>
      </c>
      <c r="V40" s="46" t="s">
        <v>680</v>
      </c>
    </row>
    <row r="41" spans="4:24" x14ac:dyDescent="0.25">
      <c r="D41" s="66">
        <v>70</v>
      </c>
      <c r="E41" s="67" t="s">
        <v>210</v>
      </c>
      <c r="F41" s="88">
        <v>0.15</v>
      </c>
      <c r="G41" s="88">
        <v>0.15</v>
      </c>
      <c r="H41" s="88">
        <v>0.15</v>
      </c>
      <c r="I41" s="69"/>
      <c r="N41" s="46" t="s">
        <v>585</v>
      </c>
      <c r="O41" s="46" t="s">
        <v>295</v>
      </c>
      <c r="P41" s="46" t="s">
        <v>294</v>
      </c>
      <c r="U41" s="46" t="s">
        <v>681</v>
      </c>
      <c r="V41" s="46" t="s">
        <v>682</v>
      </c>
    </row>
    <row r="42" spans="4:24" x14ac:dyDescent="0.25">
      <c r="D42" s="66">
        <v>80</v>
      </c>
      <c r="E42" s="67" t="s">
        <v>211</v>
      </c>
      <c r="F42" s="87">
        <v>0</v>
      </c>
      <c r="G42" s="87">
        <v>0</v>
      </c>
      <c r="H42" s="87">
        <v>0</v>
      </c>
      <c r="I42" s="69"/>
      <c r="N42" s="46" t="s">
        <v>452</v>
      </c>
      <c r="O42" s="46" t="s">
        <v>453</v>
      </c>
      <c r="P42" s="46" t="s">
        <v>451</v>
      </c>
      <c r="U42" s="46" t="s">
        <v>683</v>
      </c>
      <c r="V42" s="46" t="s">
        <v>684</v>
      </c>
    </row>
    <row r="43" spans="4:24" x14ac:dyDescent="0.25">
      <c r="D43" s="66" t="s">
        <v>212</v>
      </c>
      <c r="E43" s="67" t="s">
        <v>213</v>
      </c>
      <c r="F43" s="87">
        <v>0</v>
      </c>
      <c r="G43" s="87">
        <v>0</v>
      </c>
      <c r="H43" s="87">
        <v>0</v>
      </c>
      <c r="I43" s="69"/>
      <c r="N43" s="46" t="s">
        <v>402</v>
      </c>
      <c r="O43" s="46" t="s">
        <v>403</v>
      </c>
      <c r="P43" s="46" t="s">
        <v>401</v>
      </c>
      <c r="U43" s="46" t="s">
        <v>685</v>
      </c>
      <c r="V43" s="46" t="s">
        <v>686</v>
      </c>
    </row>
    <row r="44" spans="4:24" x14ac:dyDescent="0.25">
      <c r="D44" s="66" t="s">
        <v>214</v>
      </c>
      <c r="E44" s="67" t="s">
        <v>215</v>
      </c>
      <c r="F44" s="87">
        <v>0</v>
      </c>
      <c r="G44" s="87">
        <v>0</v>
      </c>
      <c r="H44" s="87">
        <v>0</v>
      </c>
      <c r="I44" s="69"/>
      <c r="N44" s="46" t="s">
        <v>336</v>
      </c>
      <c r="O44" s="46" t="s">
        <v>337</v>
      </c>
      <c r="P44" s="46" t="s">
        <v>335</v>
      </c>
      <c r="U44" s="46" t="s">
        <v>687</v>
      </c>
      <c r="V44" s="46" t="s">
        <v>688</v>
      </c>
    </row>
    <row r="45" spans="4:24" x14ac:dyDescent="0.25">
      <c r="D45" s="66" t="s">
        <v>216</v>
      </c>
      <c r="E45" s="67" t="s">
        <v>217</v>
      </c>
      <c r="F45" s="68" t="s">
        <v>218</v>
      </c>
      <c r="G45" s="68" t="s">
        <v>218</v>
      </c>
      <c r="H45" s="68" t="s">
        <v>218</v>
      </c>
      <c r="I45" s="69"/>
      <c r="N45" s="46" t="s">
        <v>586</v>
      </c>
      <c r="O45" s="46" t="s">
        <v>587</v>
      </c>
      <c r="P45" s="46" t="s">
        <v>605</v>
      </c>
      <c r="U45" s="46" t="s">
        <v>689</v>
      </c>
      <c r="V45" s="46" t="s">
        <v>690</v>
      </c>
    </row>
    <row r="46" spans="4:24" x14ac:dyDescent="0.25">
      <c r="E46" s="77" t="s">
        <v>219</v>
      </c>
      <c r="F46" s="81"/>
      <c r="G46" s="81"/>
      <c r="H46" s="81"/>
      <c r="I46" s="82"/>
      <c r="N46" s="46" t="s">
        <v>588</v>
      </c>
      <c r="O46" s="46" t="s">
        <v>589</v>
      </c>
      <c r="P46" s="46" t="s">
        <v>605</v>
      </c>
      <c r="U46" s="46" t="s">
        <v>691</v>
      </c>
      <c r="V46" s="46" t="s">
        <v>692</v>
      </c>
    </row>
    <row r="47" spans="4:24" x14ac:dyDescent="0.25">
      <c r="E47" s="19" t="s">
        <v>220</v>
      </c>
      <c r="F47" s="79"/>
      <c r="G47" s="79"/>
      <c r="H47" s="79"/>
      <c r="I47" s="80"/>
      <c r="N47" s="46" t="s">
        <v>279</v>
      </c>
      <c r="O47" s="46" t="s">
        <v>280</v>
      </c>
      <c r="P47" s="46" t="s">
        <v>278</v>
      </c>
      <c r="U47" s="46" t="s">
        <v>693</v>
      </c>
      <c r="V47" s="46" t="s">
        <v>694</v>
      </c>
    </row>
    <row r="48" spans="4:24" x14ac:dyDescent="0.25">
      <c r="E48" s="78" t="s">
        <v>221</v>
      </c>
      <c r="F48" s="84"/>
      <c r="G48" s="84"/>
      <c r="H48" s="84"/>
      <c r="I48" s="85"/>
      <c r="N48" s="46" t="s">
        <v>411</v>
      </c>
      <c r="O48" s="46" t="s">
        <v>412</v>
      </c>
      <c r="P48" s="46" t="s">
        <v>372</v>
      </c>
      <c r="U48" s="46" t="s">
        <v>695</v>
      </c>
      <c r="V48" s="46" t="s">
        <v>696</v>
      </c>
    </row>
    <row r="49" spans="5:22" x14ac:dyDescent="0.25">
      <c r="N49" s="46" t="s">
        <v>373</v>
      </c>
      <c r="O49" s="46" t="s">
        <v>374</v>
      </c>
      <c r="P49" s="46" t="s">
        <v>372</v>
      </c>
      <c r="U49" s="46" t="s">
        <v>697</v>
      </c>
      <c r="V49" s="46" t="s">
        <v>698</v>
      </c>
    </row>
    <row r="50" spans="5:22" x14ac:dyDescent="0.25">
      <c r="N50" s="46" t="s">
        <v>282</v>
      </c>
      <c r="O50" s="46" t="s">
        <v>283</v>
      </c>
      <c r="P50" s="46" t="s">
        <v>281</v>
      </c>
      <c r="U50" s="46" t="s">
        <v>699</v>
      </c>
      <c r="V50" s="46" t="s">
        <v>700</v>
      </c>
    </row>
    <row r="51" spans="5:22" x14ac:dyDescent="0.25">
      <c r="N51" s="46" t="s">
        <v>590</v>
      </c>
      <c r="O51" s="46" t="s">
        <v>397</v>
      </c>
      <c r="P51" s="46" t="s">
        <v>396</v>
      </c>
      <c r="U51" s="46" t="s">
        <v>701</v>
      </c>
      <c r="V51" s="46" t="s">
        <v>702</v>
      </c>
    </row>
    <row r="52" spans="5:22" x14ac:dyDescent="0.25">
      <c r="N52" s="46" t="s">
        <v>590</v>
      </c>
      <c r="O52" s="46" t="s">
        <v>591</v>
      </c>
      <c r="P52" s="46" t="s">
        <v>396</v>
      </c>
      <c r="U52" s="46" t="s">
        <v>703</v>
      </c>
      <c r="V52" s="46" t="s">
        <v>704</v>
      </c>
    </row>
    <row r="53" spans="5:22" x14ac:dyDescent="0.25">
      <c r="E53" s="76"/>
      <c r="N53" s="46" t="s">
        <v>592</v>
      </c>
      <c r="O53" s="46" t="s">
        <v>477</v>
      </c>
      <c r="P53" s="46" t="s">
        <v>396</v>
      </c>
      <c r="U53" s="46" t="s">
        <v>705</v>
      </c>
      <c r="V53" s="46" t="s">
        <v>706</v>
      </c>
    </row>
    <row r="54" spans="5:22" x14ac:dyDescent="0.25">
      <c r="E54" s="76"/>
      <c r="N54" s="46" t="s">
        <v>593</v>
      </c>
      <c r="O54" s="46" t="s">
        <v>269</v>
      </c>
      <c r="P54" s="46" t="s">
        <v>268</v>
      </c>
      <c r="U54" s="46" t="s">
        <v>707</v>
      </c>
      <c r="V54" s="46" t="s">
        <v>708</v>
      </c>
    </row>
    <row r="55" spans="5:22" x14ac:dyDescent="0.25">
      <c r="E55" s="76"/>
      <c r="N55" s="46" t="s">
        <v>594</v>
      </c>
      <c r="O55" s="46" t="s">
        <v>285</v>
      </c>
      <c r="P55" s="46" t="s">
        <v>284</v>
      </c>
      <c r="U55" s="46" t="s">
        <v>709</v>
      </c>
      <c r="V55" s="46" t="s">
        <v>710</v>
      </c>
    </row>
    <row r="56" spans="5:22" x14ac:dyDescent="0.25">
      <c r="E56" s="76"/>
      <c r="N56" s="46" t="s">
        <v>454</v>
      </c>
      <c r="O56" s="46" t="s">
        <v>455</v>
      </c>
      <c r="P56" s="46" t="s">
        <v>369</v>
      </c>
      <c r="U56" s="46" t="s">
        <v>711</v>
      </c>
      <c r="V56" s="46" t="s">
        <v>712</v>
      </c>
    </row>
    <row r="57" spans="5:22" x14ac:dyDescent="0.25">
      <c r="E57" s="76"/>
      <c r="N57" s="46" t="s">
        <v>300</v>
      </c>
      <c r="O57" s="46" t="s">
        <v>301</v>
      </c>
      <c r="P57" s="46" t="s">
        <v>299</v>
      </c>
      <c r="U57" s="46" t="s">
        <v>713</v>
      </c>
      <c r="V57" s="46" t="s">
        <v>714</v>
      </c>
    </row>
    <row r="58" spans="5:22" x14ac:dyDescent="0.25">
      <c r="E58" s="76"/>
      <c r="N58" s="46" t="s">
        <v>595</v>
      </c>
      <c r="O58" s="46" t="s">
        <v>356</v>
      </c>
      <c r="P58" s="46" t="s">
        <v>355</v>
      </c>
      <c r="U58" s="46" t="s">
        <v>715</v>
      </c>
      <c r="V58" s="46" t="s">
        <v>716</v>
      </c>
    </row>
    <row r="59" spans="5:22" x14ac:dyDescent="0.25">
      <c r="E59" s="76"/>
      <c r="N59" s="46" t="s">
        <v>409</v>
      </c>
      <c r="O59" s="46" t="s">
        <v>410</v>
      </c>
      <c r="P59" s="46" t="s">
        <v>606</v>
      </c>
      <c r="U59" s="46" t="s">
        <v>717</v>
      </c>
      <c r="V59" s="46" t="s">
        <v>718</v>
      </c>
    </row>
    <row r="60" spans="5:22" x14ac:dyDescent="0.25">
      <c r="E60" s="76"/>
      <c r="N60" s="46" t="s">
        <v>409</v>
      </c>
      <c r="O60" s="46" t="s">
        <v>479</v>
      </c>
      <c r="P60" s="46" t="s">
        <v>606</v>
      </c>
      <c r="U60" s="46" t="s">
        <v>719</v>
      </c>
      <c r="V60" s="46" t="s">
        <v>720</v>
      </c>
    </row>
    <row r="61" spans="5:22" x14ac:dyDescent="0.25">
      <c r="E61" s="76"/>
      <c r="N61" s="46" t="s">
        <v>266</v>
      </c>
      <c r="O61" s="46" t="s">
        <v>267</v>
      </c>
      <c r="P61" s="46" t="s">
        <v>265</v>
      </c>
      <c r="U61" s="46" t="s">
        <v>721</v>
      </c>
      <c r="V61" s="46" t="s">
        <v>722</v>
      </c>
    </row>
    <row r="62" spans="5:22" x14ac:dyDescent="0.25">
      <c r="E62" s="76"/>
      <c r="N62" s="46" t="s">
        <v>351</v>
      </c>
      <c r="O62" s="46" t="s">
        <v>352</v>
      </c>
      <c r="P62" s="46" t="s">
        <v>350</v>
      </c>
      <c r="U62" s="46" t="s">
        <v>723</v>
      </c>
      <c r="V62" s="46" t="s">
        <v>724</v>
      </c>
    </row>
    <row r="63" spans="5:22" x14ac:dyDescent="0.25">
      <c r="E63" s="76"/>
      <c r="N63" s="46" t="s">
        <v>596</v>
      </c>
      <c r="O63" s="46" t="s">
        <v>322</v>
      </c>
      <c r="P63" s="46" t="s">
        <v>321</v>
      </c>
      <c r="U63" s="46" t="s">
        <v>725</v>
      </c>
      <c r="V63" s="46" t="s">
        <v>726</v>
      </c>
    </row>
    <row r="64" spans="5:22" x14ac:dyDescent="0.25">
      <c r="E64" s="76"/>
      <c r="N64" s="46" t="s">
        <v>463</v>
      </c>
      <c r="O64" s="46" t="s">
        <v>464</v>
      </c>
      <c r="P64" s="46" t="s">
        <v>462</v>
      </c>
      <c r="U64" s="46" t="s">
        <v>727</v>
      </c>
      <c r="V64" s="46" t="s">
        <v>728</v>
      </c>
    </row>
    <row r="65" spans="5:22" x14ac:dyDescent="0.25">
      <c r="E65" s="76"/>
      <c r="N65" s="46" t="s">
        <v>327</v>
      </c>
      <c r="O65" s="46" t="s">
        <v>328</v>
      </c>
      <c r="P65" s="46" t="s">
        <v>326</v>
      </c>
      <c r="U65" s="46" t="s">
        <v>729</v>
      </c>
      <c r="V65" s="46" t="s">
        <v>730</v>
      </c>
    </row>
    <row r="66" spans="5:22" x14ac:dyDescent="0.25">
      <c r="E66" s="76"/>
      <c r="N66" s="46" t="s">
        <v>276</v>
      </c>
      <c r="O66" s="46" t="s">
        <v>277</v>
      </c>
      <c r="P66" s="46" t="s">
        <v>275</v>
      </c>
      <c r="U66" s="46" t="s">
        <v>731</v>
      </c>
      <c r="V66" s="46" t="s">
        <v>732</v>
      </c>
    </row>
    <row r="67" spans="5:22" x14ac:dyDescent="0.25">
      <c r="E67" s="76"/>
      <c r="N67" s="46" t="s">
        <v>432</v>
      </c>
      <c r="O67" s="46" t="s">
        <v>433</v>
      </c>
      <c r="P67" s="46" t="s">
        <v>431</v>
      </c>
      <c r="U67" s="46" t="s">
        <v>733</v>
      </c>
      <c r="V67" s="46" t="s">
        <v>734</v>
      </c>
    </row>
    <row r="68" spans="5:22" x14ac:dyDescent="0.25">
      <c r="E68" s="76"/>
      <c r="N68" s="46" t="s">
        <v>457</v>
      </c>
      <c r="O68" s="46" t="s">
        <v>458</v>
      </c>
      <c r="P68" s="46" t="s">
        <v>456</v>
      </c>
      <c r="U68" s="46" t="s">
        <v>735</v>
      </c>
      <c r="V68" s="46" t="s">
        <v>736</v>
      </c>
    </row>
    <row r="69" spans="5:22" x14ac:dyDescent="0.25">
      <c r="E69" s="76"/>
      <c r="N69" s="46" t="s">
        <v>311</v>
      </c>
      <c r="O69" s="46" t="s">
        <v>312</v>
      </c>
      <c r="P69" s="46" t="s">
        <v>310</v>
      </c>
      <c r="U69" s="46" t="s">
        <v>737</v>
      </c>
      <c r="V69" s="46" t="s">
        <v>738</v>
      </c>
    </row>
    <row r="70" spans="5:22" x14ac:dyDescent="0.25">
      <c r="E70" s="76"/>
      <c r="N70" s="46" t="s">
        <v>597</v>
      </c>
      <c r="O70" s="46" t="s">
        <v>261</v>
      </c>
      <c r="P70" s="46" t="s">
        <v>260</v>
      </c>
      <c r="U70" s="46" t="s">
        <v>739</v>
      </c>
      <c r="V70" s="46" t="s">
        <v>740</v>
      </c>
    </row>
    <row r="71" spans="5:22" x14ac:dyDescent="0.25">
      <c r="E71" s="76"/>
      <c r="N71" s="46" t="s">
        <v>407</v>
      </c>
      <c r="O71" s="46" t="s">
        <v>408</v>
      </c>
      <c r="P71" s="46" t="s">
        <v>310</v>
      </c>
      <c r="U71" s="46" t="s">
        <v>741</v>
      </c>
      <c r="V71" s="46" t="s">
        <v>742</v>
      </c>
    </row>
    <row r="72" spans="5:22" x14ac:dyDescent="0.25">
      <c r="E72" s="76"/>
      <c r="N72" s="46" t="s">
        <v>440</v>
      </c>
      <c r="O72" s="46" t="s">
        <v>441</v>
      </c>
      <c r="P72" s="46" t="s">
        <v>439</v>
      </c>
      <c r="U72" s="46" t="s">
        <v>743</v>
      </c>
      <c r="V72" s="46" t="s">
        <v>744</v>
      </c>
    </row>
    <row r="73" spans="5:22" x14ac:dyDescent="0.25">
      <c r="E73" s="76"/>
      <c r="N73" s="46" t="s">
        <v>319</v>
      </c>
      <c r="O73" s="46" t="s">
        <v>320</v>
      </c>
      <c r="P73" s="46" t="s">
        <v>318</v>
      </c>
      <c r="U73" s="46" t="s">
        <v>745</v>
      </c>
      <c r="V73" s="46" t="s">
        <v>746</v>
      </c>
    </row>
    <row r="74" spans="5:22" x14ac:dyDescent="0.25">
      <c r="E74" s="76"/>
      <c r="N74" s="46" t="s">
        <v>475</v>
      </c>
      <c r="O74" s="46" t="s">
        <v>476</v>
      </c>
      <c r="P74" s="46" t="s">
        <v>474</v>
      </c>
      <c r="U74" s="46" t="s">
        <v>747</v>
      </c>
      <c r="V74" s="46" t="s">
        <v>748</v>
      </c>
    </row>
    <row r="75" spans="5:22" x14ac:dyDescent="0.25">
      <c r="E75" s="76"/>
      <c r="N75" s="46" t="s">
        <v>1056</v>
      </c>
      <c r="O75" s="46" t="s">
        <v>430</v>
      </c>
      <c r="P75" s="46" t="s">
        <v>429</v>
      </c>
      <c r="U75" s="46" t="s">
        <v>749</v>
      </c>
      <c r="V75" s="46" t="s">
        <v>750</v>
      </c>
    </row>
    <row r="76" spans="5:22" x14ac:dyDescent="0.25">
      <c r="E76" s="76"/>
      <c r="N76" s="46" t="s">
        <v>376</v>
      </c>
      <c r="O76" s="46" t="s">
        <v>377</v>
      </c>
      <c r="P76" s="46" t="s">
        <v>375</v>
      </c>
      <c r="U76" s="46" t="s">
        <v>751</v>
      </c>
      <c r="V76" s="46" t="s">
        <v>752</v>
      </c>
    </row>
    <row r="77" spans="5:22" x14ac:dyDescent="0.25">
      <c r="E77" s="76"/>
      <c r="N77" s="46" t="s">
        <v>420</v>
      </c>
      <c r="O77" s="46" t="s">
        <v>421</v>
      </c>
      <c r="P77" s="46" t="s">
        <v>419</v>
      </c>
      <c r="U77" s="46" t="s">
        <v>753</v>
      </c>
      <c r="V77" s="46" t="s">
        <v>754</v>
      </c>
    </row>
    <row r="78" spans="5:22" x14ac:dyDescent="0.25">
      <c r="E78" s="76"/>
      <c r="N78" s="46" t="s">
        <v>460</v>
      </c>
      <c r="O78" s="46" t="s">
        <v>461</v>
      </c>
      <c r="P78" s="46" t="s">
        <v>459</v>
      </c>
      <c r="U78" s="46" t="s">
        <v>755</v>
      </c>
      <c r="V78" s="46" t="s">
        <v>756</v>
      </c>
    </row>
    <row r="79" spans="5:22" x14ac:dyDescent="0.25">
      <c r="E79" s="76"/>
      <c r="N79" s="46" t="s">
        <v>487</v>
      </c>
      <c r="O79" s="46" t="s">
        <v>488</v>
      </c>
      <c r="P79" s="46" t="s">
        <v>486</v>
      </c>
      <c r="U79" s="46" t="s">
        <v>757</v>
      </c>
      <c r="V79" s="46" t="s">
        <v>758</v>
      </c>
    </row>
    <row r="80" spans="5:22" x14ac:dyDescent="0.25">
      <c r="E80" s="76"/>
      <c r="N80" s="46" t="s">
        <v>1041</v>
      </c>
      <c r="O80" s="46" t="s">
        <v>478</v>
      </c>
      <c r="P80" s="46" t="s">
        <v>1058</v>
      </c>
      <c r="U80" s="46" t="s">
        <v>759</v>
      </c>
      <c r="V80" s="46" t="s">
        <v>760</v>
      </c>
    </row>
    <row r="81" spans="5:22" x14ac:dyDescent="0.25">
      <c r="E81" s="76"/>
      <c r="N81" s="46" t="s">
        <v>287</v>
      </c>
      <c r="O81" s="46" t="s">
        <v>288</v>
      </c>
      <c r="P81" s="46" t="s">
        <v>286</v>
      </c>
      <c r="U81" s="46" t="s">
        <v>761</v>
      </c>
      <c r="V81" s="46" t="s">
        <v>762</v>
      </c>
    </row>
    <row r="82" spans="5:22" x14ac:dyDescent="0.25">
      <c r="E82" s="76"/>
      <c r="N82" s="46" t="s">
        <v>367</v>
      </c>
      <c r="O82" s="46" t="s">
        <v>368</v>
      </c>
      <c r="P82" s="46" t="s">
        <v>366</v>
      </c>
      <c r="U82" s="46" t="s">
        <v>763</v>
      </c>
      <c r="V82" s="46" t="s">
        <v>764</v>
      </c>
    </row>
    <row r="83" spans="5:22" x14ac:dyDescent="0.25">
      <c r="E83" s="21"/>
      <c r="N83" s="46" t="s">
        <v>392</v>
      </c>
      <c r="O83" s="46" t="s">
        <v>393</v>
      </c>
      <c r="P83" s="46" t="s">
        <v>366</v>
      </c>
      <c r="U83" s="46" t="s">
        <v>765</v>
      </c>
      <c r="V83" s="46" t="s">
        <v>766</v>
      </c>
    </row>
    <row r="84" spans="5:22" x14ac:dyDescent="0.25">
      <c r="E84" s="21"/>
      <c r="N84" s="46" t="s">
        <v>370</v>
      </c>
      <c r="O84" s="46" t="s">
        <v>371</v>
      </c>
      <c r="P84" s="46" t="s">
        <v>369</v>
      </c>
      <c r="U84" s="46" t="s">
        <v>767</v>
      </c>
      <c r="V84" s="46" t="s">
        <v>768</v>
      </c>
    </row>
    <row r="85" spans="5:22" x14ac:dyDescent="0.25">
      <c r="E85" s="21"/>
      <c r="N85" s="46" t="s">
        <v>472</v>
      </c>
      <c r="O85" s="46" t="s">
        <v>473</v>
      </c>
      <c r="P85" s="46" t="s">
        <v>471</v>
      </c>
      <c r="U85" s="46" t="s">
        <v>769</v>
      </c>
      <c r="V85" s="46" t="s">
        <v>770</v>
      </c>
    </row>
    <row r="86" spans="5:22" x14ac:dyDescent="0.25">
      <c r="E86" s="21"/>
      <c r="N86" s="46" t="s">
        <v>361</v>
      </c>
      <c r="O86" s="46" t="s">
        <v>362</v>
      </c>
      <c r="P86" s="46" t="s">
        <v>360</v>
      </c>
      <c r="U86" s="46" t="s">
        <v>771</v>
      </c>
      <c r="V86" s="46" t="s">
        <v>772</v>
      </c>
    </row>
    <row r="87" spans="5:22" x14ac:dyDescent="0.25">
      <c r="E87" s="21"/>
      <c r="N87" s="46" t="s">
        <v>598</v>
      </c>
      <c r="O87" s="46" t="s">
        <v>599</v>
      </c>
      <c r="P87" s="46" t="s">
        <v>360</v>
      </c>
      <c r="U87" s="46" t="s">
        <v>773</v>
      </c>
      <c r="V87" s="46" t="s">
        <v>774</v>
      </c>
    </row>
    <row r="88" spans="5:22" x14ac:dyDescent="0.25">
      <c r="E88" s="21"/>
      <c r="N88" s="46" t="s">
        <v>415</v>
      </c>
      <c r="O88" s="46" t="s">
        <v>416</v>
      </c>
      <c r="P88" s="46" t="s">
        <v>360</v>
      </c>
      <c r="U88" s="46" t="s">
        <v>775</v>
      </c>
      <c r="V88" s="46" t="s">
        <v>776</v>
      </c>
    </row>
    <row r="89" spans="5:22" x14ac:dyDescent="0.25">
      <c r="E89" s="21"/>
      <c r="N89" s="46" t="s">
        <v>469</v>
      </c>
      <c r="O89" s="46" t="s">
        <v>470</v>
      </c>
      <c r="P89" s="46" t="s">
        <v>468</v>
      </c>
      <c r="U89" s="46" t="s">
        <v>777</v>
      </c>
      <c r="V89" s="46" t="s">
        <v>778</v>
      </c>
    </row>
    <row r="90" spans="5:22" x14ac:dyDescent="0.25">
      <c r="E90" s="21"/>
      <c r="N90" s="114" t="s">
        <v>342</v>
      </c>
      <c r="O90" s="114" t="s">
        <v>343</v>
      </c>
      <c r="P90" s="114" t="s">
        <v>341</v>
      </c>
      <c r="U90" s="46" t="s">
        <v>779</v>
      </c>
      <c r="V90" s="46" t="s">
        <v>780</v>
      </c>
    </row>
    <row r="91" spans="5:22" x14ac:dyDescent="0.25">
      <c r="E91" s="21"/>
      <c r="N91" s="114" t="s">
        <v>399</v>
      </c>
      <c r="O91" s="114" t="s">
        <v>400</v>
      </c>
      <c r="P91" s="114" t="s">
        <v>341</v>
      </c>
      <c r="U91" s="46" t="s">
        <v>781</v>
      </c>
      <c r="V91" s="46" t="s">
        <v>782</v>
      </c>
    </row>
    <row r="92" spans="5:22" x14ac:dyDescent="0.25">
      <c r="E92" s="21"/>
      <c r="N92" s="114" t="s">
        <v>258</v>
      </c>
      <c r="O92" s="114" t="s">
        <v>259</v>
      </c>
      <c r="P92" s="114" t="s">
        <v>257</v>
      </c>
      <c r="U92" s="46" t="s">
        <v>783</v>
      </c>
      <c r="V92" s="46" t="s">
        <v>784</v>
      </c>
    </row>
    <row r="93" spans="5:22" x14ac:dyDescent="0.25">
      <c r="E93" s="21"/>
      <c r="N93" s="114" t="s">
        <v>600</v>
      </c>
      <c r="O93" s="114" t="s">
        <v>354</v>
      </c>
      <c r="P93" s="114" t="s">
        <v>353</v>
      </c>
      <c r="U93" s="46" t="s">
        <v>785</v>
      </c>
      <c r="V93" s="46" t="s">
        <v>786</v>
      </c>
    </row>
    <row r="94" spans="5:22" x14ac:dyDescent="0.25">
      <c r="E94" s="21"/>
      <c r="N94" s="114" t="s">
        <v>600</v>
      </c>
      <c r="O94" s="114" t="s">
        <v>391</v>
      </c>
      <c r="P94" s="114" t="s">
        <v>390</v>
      </c>
      <c r="U94" s="46" t="s">
        <v>787</v>
      </c>
      <c r="V94" s="46" t="s">
        <v>788</v>
      </c>
    </row>
    <row r="95" spans="5:22" x14ac:dyDescent="0.25">
      <c r="E95" s="21"/>
      <c r="N95" s="114" t="s">
        <v>600</v>
      </c>
      <c r="O95" s="114" t="s">
        <v>398</v>
      </c>
      <c r="P95" s="114" t="s">
        <v>390</v>
      </c>
      <c r="U95" s="46" t="s">
        <v>789</v>
      </c>
      <c r="V95" s="46" t="s">
        <v>790</v>
      </c>
    </row>
    <row r="96" spans="5:22" x14ac:dyDescent="0.25">
      <c r="E96" s="21"/>
      <c r="N96" s="114" t="s">
        <v>292</v>
      </c>
      <c r="O96" s="114" t="s">
        <v>293</v>
      </c>
      <c r="P96" s="114" t="s">
        <v>291</v>
      </c>
      <c r="U96" s="46" t="s">
        <v>791</v>
      </c>
      <c r="V96" s="46" t="s">
        <v>792</v>
      </c>
    </row>
    <row r="97" spans="5:22" x14ac:dyDescent="0.25">
      <c r="E97" s="21"/>
      <c r="N97" s="114" t="s">
        <v>348</v>
      </c>
      <c r="O97" s="114" t="s">
        <v>349</v>
      </c>
      <c r="P97" s="114" t="s">
        <v>347</v>
      </c>
      <c r="U97" s="46" t="s">
        <v>793</v>
      </c>
      <c r="V97" s="46" t="s">
        <v>794</v>
      </c>
    </row>
    <row r="98" spans="5:22" x14ac:dyDescent="0.25">
      <c r="E98" s="21"/>
      <c r="N98" s="114" t="s">
        <v>394</v>
      </c>
      <c r="O98" s="114" t="s">
        <v>395</v>
      </c>
      <c r="P98" s="114" t="s">
        <v>347</v>
      </c>
      <c r="U98" s="46" t="s">
        <v>795</v>
      </c>
      <c r="V98" s="46" t="s">
        <v>796</v>
      </c>
    </row>
    <row r="99" spans="5:22" x14ac:dyDescent="0.25">
      <c r="E99" s="21"/>
      <c r="N99" s="114" t="s">
        <v>324</v>
      </c>
      <c r="O99" s="114" t="s">
        <v>325</v>
      </c>
      <c r="P99" s="114" t="s">
        <v>323</v>
      </c>
      <c r="U99" s="46" t="s">
        <v>797</v>
      </c>
      <c r="V99" s="46" t="s">
        <v>798</v>
      </c>
    </row>
    <row r="100" spans="5:22" x14ac:dyDescent="0.25">
      <c r="E100" s="21"/>
      <c r="N100" s="114" t="s">
        <v>385</v>
      </c>
      <c r="O100" s="114" t="s">
        <v>386</v>
      </c>
      <c r="P100" s="114" t="s">
        <v>384</v>
      </c>
      <c r="U100" s="46" t="s">
        <v>799</v>
      </c>
      <c r="V100" s="46" t="s">
        <v>800</v>
      </c>
    </row>
    <row r="101" spans="5:22" x14ac:dyDescent="0.25">
      <c r="E101" s="21"/>
      <c r="N101" s="114" t="s">
        <v>297</v>
      </c>
      <c r="O101" s="114" t="s">
        <v>298</v>
      </c>
      <c r="P101" s="114" t="s">
        <v>296</v>
      </c>
      <c r="U101" s="46" t="s">
        <v>801</v>
      </c>
      <c r="V101" s="46" t="s">
        <v>802</v>
      </c>
    </row>
    <row r="102" spans="5:22" x14ac:dyDescent="0.25">
      <c r="E102" s="21"/>
      <c r="N102" s="114" t="s">
        <v>1057</v>
      </c>
      <c r="O102" s="114" t="s">
        <v>601</v>
      </c>
      <c r="P102" s="114" t="s">
        <v>607</v>
      </c>
      <c r="U102" s="46" t="s">
        <v>803</v>
      </c>
      <c r="V102" s="46" t="s">
        <v>804</v>
      </c>
    </row>
    <row r="103" spans="5:22" x14ac:dyDescent="0.25">
      <c r="E103" s="21"/>
      <c r="N103" s="114" t="s">
        <v>289</v>
      </c>
      <c r="O103" s="114" t="s">
        <v>290</v>
      </c>
      <c r="P103" s="114" t="s">
        <v>1059</v>
      </c>
      <c r="U103" s="46" t="s">
        <v>805</v>
      </c>
      <c r="V103" s="46" t="s">
        <v>806</v>
      </c>
    </row>
    <row r="104" spans="5:22" x14ac:dyDescent="0.25">
      <c r="E104" s="21"/>
      <c r="U104" s="46" t="s">
        <v>807</v>
      </c>
      <c r="V104" s="46" t="s">
        <v>808</v>
      </c>
    </row>
    <row r="105" spans="5:22" x14ac:dyDescent="0.25">
      <c r="E105" s="21"/>
      <c r="U105" s="46" t="s">
        <v>809</v>
      </c>
      <c r="V105" s="46" t="s">
        <v>810</v>
      </c>
    </row>
    <row r="106" spans="5:22" x14ac:dyDescent="0.25">
      <c r="E106" s="21"/>
      <c r="U106" s="46" t="s">
        <v>811</v>
      </c>
      <c r="V106" s="46" t="s">
        <v>812</v>
      </c>
    </row>
    <row r="107" spans="5:22" x14ac:dyDescent="0.25">
      <c r="E107" s="21"/>
      <c r="U107" s="46" t="s">
        <v>813</v>
      </c>
      <c r="V107" s="46" t="s">
        <v>814</v>
      </c>
    </row>
    <row r="108" spans="5:22" x14ac:dyDescent="0.25">
      <c r="E108" s="21"/>
      <c r="U108" s="46" t="s">
        <v>815</v>
      </c>
      <c r="V108" s="46" t="s">
        <v>816</v>
      </c>
    </row>
    <row r="109" spans="5:22" x14ac:dyDescent="0.25">
      <c r="E109" s="21"/>
      <c r="U109" s="46" t="s">
        <v>817</v>
      </c>
      <c r="V109" s="46" t="s">
        <v>818</v>
      </c>
    </row>
    <row r="110" spans="5:22" x14ac:dyDescent="0.25">
      <c r="E110" s="21"/>
      <c r="U110" s="46" t="s">
        <v>819</v>
      </c>
      <c r="V110" s="46" t="s">
        <v>820</v>
      </c>
    </row>
    <row r="111" spans="5:22" x14ac:dyDescent="0.25">
      <c r="E111" s="21"/>
      <c r="U111" s="46" t="s">
        <v>821</v>
      </c>
      <c r="V111" s="46" t="s">
        <v>822</v>
      </c>
    </row>
    <row r="112" spans="5:22" x14ac:dyDescent="0.25">
      <c r="E112" s="21"/>
      <c r="U112" s="46" t="s">
        <v>823</v>
      </c>
      <c r="V112" s="46" t="s">
        <v>824</v>
      </c>
    </row>
    <row r="113" spans="5:22" x14ac:dyDescent="0.25">
      <c r="E113" s="21"/>
      <c r="U113" s="46" t="s">
        <v>825</v>
      </c>
      <c r="V113" s="46" t="s">
        <v>495</v>
      </c>
    </row>
    <row r="114" spans="5:22" x14ac:dyDescent="0.25">
      <c r="E114" s="21"/>
      <c r="U114" s="46" t="s">
        <v>826</v>
      </c>
      <c r="V114" s="46" t="s">
        <v>827</v>
      </c>
    </row>
    <row r="115" spans="5:22" x14ac:dyDescent="0.25">
      <c r="E115" s="21"/>
      <c r="U115" s="46" t="s">
        <v>828</v>
      </c>
      <c r="V115" s="46" t="s">
        <v>829</v>
      </c>
    </row>
    <row r="116" spans="5:22" x14ac:dyDescent="0.25">
      <c r="E116" s="21"/>
      <c r="U116" s="46" t="s">
        <v>1063</v>
      </c>
      <c r="V116" s="46" t="s">
        <v>1060</v>
      </c>
    </row>
    <row r="117" spans="5:22" x14ac:dyDescent="0.25">
      <c r="E117" s="21"/>
      <c r="U117" s="46" t="s">
        <v>830</v>
      </c>
      <c r="V117" s="46" t="s">
        <v>831</v>
      </c>
    </row>
    <row r="118" spans="5:22" x14ac:dyDescent="0.25">
      <c r="E118" s="21"/>
      <c r="U118" s="46" t="s">
        <v>832</v>
      </c>
      <c r="V118" s="46" t="s">
        <v>833</v>
      </c>
    </row>
    <row r="119" spans="5:22" x14ac:dyDescent="0.25">
      <c r="E119" s="21"/>
      <c r="U119" s="46" t="s">
        <v>834</v>
      </c>
      <c r="V119" s="46" t="s">
        <v>835</v>
      </c>
    </row>
    <row r="120" spans="5:22" x14ac:dyDescent="0.25">
      <c r="E120" s="21"/>
      <c r="U120" s="46" t="s">
        <v>836</v>
      </c>
      <c r="V120" s="46" t="s">
        <v>837</v>
      </c>
    </row>
    <row r="121" spans="5:22" x14ac:dyDescent="0.25">
      <c r="E121" s="21"/>
      <c r="U121" s="46" t="s">
        <v>838</v>
      </c>
      <c r="V121" s="46" t="s">
        <v>839</v>
      </c>
    </row>
    <row r="122" spans="5:22" x14ac:dyDescent="0.25">
      <c r="E122" s="21"/>
      <c r="U122" s="46" t="s">
        <v>840</v>
      </c>
      <c r="V122" s="46" t="s">
        <v>841</v>
      </c>
    </row>
    <row r="123" spans="5:22" x14ac:dyDescent="0.25">
      <c r="E123" s="21"/>
      <c r="U123" s="46" t="s">
        <v>842</v>
      </c>
      <c r="V123" s="46" t="s">
        <v>843</v>
      </c>
    </row>
    <row r="124" spans="5:22" x14ac:dyDescent="0.25">
      <c r="E124" s="21"/>
      <c r="U124" s="46" t="s">
        <v>844</v>
      </c>
      <c r="V124" s="46" t="s">
        <v>845</v>
      </c>
    </row>
    <row r="125" spans="5:22" x14ac:dyDescent="0.25">
      <c r="E125" s="21"/>
      <c r="U125" s="46" t="s">
        <v>846</v>
      </c>
      <c r="V125" s="46" t="s">
        <v>847</v>
      </c>
    </row>
    <row r="126" spans="5:22" x14ac:dyDescent="0.25">
      <c r="E126" s="21"/>
      <c r="U126" s="46" t="s">
        <v>848</v>
      </c>
      <c r="V126" s="46" t="s">
        <v>849</v>
      </c>
    </row>
    <row r="127" spans="5:22" x14ac:dyDescent="0.25">
      <c r="E127" s="21"/>
      <c r="U127" s="46" t="s">
        <v>850</v>
      </c>
      <c r="V127" s="46" t="s">
        <v>851</v>
      </c>
    </row>
    <row r="128" spans="5:22" x14ac:dyDescent="0.25">
      <c r="E128" s="21"/>
      <c r="U128" s="46" t="s">
        <v>852</v>
      </c>
      <c r="V128" s="46" t="s">
        <v>853</v>
      </c>
    </row>
    <row r="129" spans="5:22" x14ac:dyDescent="0.25">
      <c r="E129" s="21"/>
      <c r="U129" s="46" t="s">
        <v>854</v>
      </c>
      <c r="V129" s="46" t="s">
        <v>855</v>
      </c>
    </row>
    <row r="130" spans="5:22" x14ac:dyDescent="0.25">
      <c r="E130" s="21"/>
      <c r="U130" s="46" t="s">
        <v>856</v>
      </c>
      <c r="V130" s="46" t="s">
        <v>857</v>
      </c>
    </row>
    <row r="131" spans="5:22" x14ac:dyDescent="0.25">
      <c r="E131" s="21"/>
      <c r="U131" s="46" t="s">
        <v>858</v>
      </c>
      <c r="V131" s="46" t="s">
        <v>859</v>
      </c>
    </row>
    <row r="132" spans="5:22" x14ac:dyDescent="0.25">
      <c r="E132" s="21"/>
      <c r="U132" s="46" t="s">
        <v>860</v>
      </c>
      <c r="V132" s="46" t="s">
        <v>861</v>
      </c>
    </row>
    <row r="133" spans="5:22" x14ac:dyDescent="0.25">
      <c r="E133" s="21"/>
      <c r="U133" s="46" t="s">
        <v>862</v>
      </c>
      <c r="V133" s="46" t="s">
        <v>863</v>
      </c>
    </row>
    <row r="134" spans="5:22" x14ac:dyDescent="0.25">
      <c r="E134" s="21"/>
      <c r="U134" s="46" t="s">
        <v>864</v>
      </c>
      <c r="V134" s="46" t="s">
        <v>496</v>
      </c>
    </row>
    <row r="135" spans="5:22" x14ac:dyDescent="0.25">
      <c r="E135" s="21"/>
      <c r="U135" s="46" t="s">
        <v>865</v>
      </c>
      <c r="V135" s="46" t="s">
        <v>866</v>
      </c>
    </row>
    <row r="136" spans="5:22" x14ac:dyDescent="0.25">
      <c r="E136" s="21"/>
      <c r="U136" s="46" t="s">
        <v>867</v>
      </c>
      <c r="V136" s="46" t="s">
        <v>868</v>
      </c>
    </row>
    <row r="137" spans="5:22" x14ac:dyDescent="0.25">
      <c r="E137" s="21"/>
      <c r="U137" s="46" t="s">
        <v>869</v>
      </c>
      <c r="V137" s="46" t="s">
        <v>870</v>
      </c>
    </row>
    <row r="138" spans="5:22" x14ac:dyDescent="0.25">
      <c r="E138" s="21"/>
      <c r="U138" s="46" t="s">
        <v>871</v>
      </c>
      <c r="V138" s="46" t="s">
        <v>872</v>
      </c>
    </row>
    <row r="139" spans="5:22" x14ac:dyDescent="0.25">
      <c r="E139" s="21"/>
      <c r="U139" s="46" t="s">
        <v>873</v>
      </c>
      <c r="V139" s="46" t="s">
        <v>874</v>
      </c>
    </row>
    <row r="140" spans="5:22" x14ac:dyDescent="0.25">
      <c r="E140" s="21"/>
      <c r="U140" s="46" t="s">
        <v>875</v>
      </c>
      <c r="V140" s="46" t="s">
        <v>876</v>
      </c>
    </row>
    <row r="141" spans="5:22" x14ac:dyDescent="0.25">
      <c r="E141" s="21"/>
      <c r="U141" s="46" t="s">
        <v>877</v>
      </c>
      <c r="V141" s="46" t="s">
        <v>878</v>
      </c>
    </row>
    <row r="142" spans="5:22" x14ac:dyDescent="0.25">
      <c r="E142" s="21"/>
      <c r="U142" s="46" t="s">
        <v>879</v>
      </c>
      <c r="V142" s="46" t="s">
        <v>880</v>
      </c>
    </row>
    <row r="143" spans="5:22" x14ac:dyDescent="0.25">
      <c r="E143" s="21"/>
      <c r="U143" s="46" t="s">
        <v>881</v>
      </c>
      <c r="V143" s="46" t="s">
        <v>882</v>
      </c>
    </row>
    <row r="144" spans="5:22" x14ac:dyDescent="0.25">
      <c r="U144" s="46" t="s">
        <v>883</v>
      </c>
      <c r="V144" s="46" t="s">
        <v>884</v>
      </c>
    </row>
    <row r="145" spans="21:22" x14ac:dyDescent="0.25">
      <c r="U145" s="46" t="s">
        <v>885</v>
      </c>
      <c r="V145" s="46" t="s">
        <v>886</v>
      </c>
    </row>
    <row r="146" spans="21:22" x14ac:dyDescent="0.25">
      <c r="U146" s="46" t="s">
        <v>887</v>
      </c>
      <c r="V146" s="46" t="s">
        <v>888</v>
      </c>
    </row>
    <row r="147" spans="21:22" x14ac:dyDescent="0.25">
      <c r="U147" s="46" t="s">
        <v>889</v>
      </c>
      <c r="V147" s="46" t="s">
        <v>890</v>
      </c>
    </row>
    <row r="148" spans="21:22" x14ac:dyDescent="0.25">
      <c r="U148" s="46" t="s">
        <v>891</v>
      </c>
      <c r="V148" s="46" t="s">
        <v>892</v>
      </c>
    </row>
    <row r="149" spans="21:22" x14ac:dyDescent="0.25">
      <c r="U149" s="46" t="s">
        <v>893</v>
      </c>
      <c r="V149" s="46" t="s">
        <v>894</v>
      </c>
    </row>
    <row r="150" spans="21:22" x14ac:dyDescent="0.25">
      <c r="U150" s="46" t="s">
        <v>895</v>
      </c>
      <c r="V150" s="46" t="s">
        <v>896</v>
      </c>
    </row>
    <row r="151" spans="21:22" x14ac:dyDescent="0.25">
      <c r="U151" s="46" t="s">
        <v>897</v>
      </c>
      <c r="V151" s="46" t="s">
        <v>898</v>
      </c>
    </row>
    <row r="152" spans="21:22" x14ac:dyDescent="0.25">
      <c r="U152" s="46" t="s">
        <v>899</v>
      </c>
      <c r="V152" s="46" t="s">
        <v>900</v>
      </c>
    </row>
    <row r="153" spans="21:22" x14ac:dyDescent="0.25">
      <c r="U153" s="46" t="s">
        <v>901</v>
      </c>
      <c r="V153" s="46" t="s">
        <v>902</v>
      </c>
    </row>
    <row r="154" spans="21:22" x14ac:dyDescent="0.25">
      <c r="U154" s="46" t="s">
        <v>903</v>
      </c>
      <c r="V154" s="46" t="s">
        <v>904</v>
      </c>
    </row>
    <row r="155" spans="21:22" x14ac:dyDescent="0.25">
      <c r="U155" s="46" t="s">
        <v>905</v>
      </c>
      <c r="V155" s="46" t="s">
        <v>906</v>
      </c>
    </row>
    <row r="156" spans="21:22" x14ac:dyDescent="0.25">
      <c r="U156" s="46" t="s">
        <v>907</v>
      </c>
      <c r="V156" s="46" t="s">
        <v>908</v>
      </c>
    </row>
    <row r="157" spans="21:22" x14ac:dyDescent="0.25">
      <c r="U157" s="46" t="s">
        <v>909</v>
      </c>
      <c r="V157" s="46" t="s">
        <v>910</v>
      </c>
    </row>
    <row r="158" spans="21:22" x14ac:dyDescent="0.25">
      <c r="U158" s="46" t="s">
        <v>911</v>
      </c>
      <c r="V158" s="46" t="s">
        <v>912</v>
      </c>
    </row>
    <row r="159" spans="21:22" x14ac:dyDescent="0.25">
      <c r="U159" s="46" t="s">
        <v>913</v>
      </c>
      <c r="V159" s="46" t="s">
        <v>914</v>
      </c>
    </row>
    <row r="160" spans="21:22" x14ac:dyDescent="0.25">
      <c r="U160" s="46" t="s">
        <v>915</v>
      </c>
      <c r="V160" s="46" t="s">
        <v>916</v>
      </c>
    </row>
    <row r="161" spans="21:22" x14ac:dyDescent="0.25">
      <c r="U161" s="46" t="s">
        <v>917</v>
      </c>
      <c r="V161" s="46" t="s">
        <v>918</v>
      </c>
    </row>
    <row r="162" spans="21:22" x14ac:dyDescent="0.25">
      <c r="U162" s="46" t="s">
        <v>919</v>
      </c>
      <c r="V162" s="46" t="s">
        <v>920</v>
      </c>
    </row>
    <row r="163" spans="21:22" x14ac:dyDescent="0.25">
      <c r="U163" s="46" t="s">
        <v>921</v>
      </c>
      <c r="V163" s="46" t="s">
        <v>922</v>
      </c>
    </row>
    <row r="164" spans="21:22" x14ac:dyDescent="0.25">
      <c r="U164" s="46" t="s">
        <v>923</v>
      </c>
      <c r="V164" s="46" t="s">
        <v>924</v>
      </c>
    </row>
    <row r="165" spans="21:22" x14ac:dyDescent="0.25">
      <c r="U165" s="46" t="s">
        <v>925</v>
      </c>
      <c r="V165" s="46" t="s">
        <v>926</v>
      </c>
    </row>
    <row r="166" spans="21:22" x14ac:dyDescent="0.25">
      <c r="U166" s="46" t="s">
        <v>927</v>
      </c>
      <c r="V166" s="46" t="s">
        <v>928</v>
      </c>
    </row>
    <row r="167" spans="21:22" x14ac:dyDescent="0.25">
      <c r="U167" s="46" t="s">
        <v>929</v>
      </c>
      <c r="V167" s="46" t="s">
        <v>930</v>
      </c>
    </row>
    <row r="168" spans="21:22" x14ac:dyDescent="0.25">
      <c r="U168" s="46" t="s">
        <v>931</v>
      </c>
      <c r="V168" s="46" t="s">
        <v>932</v>
      </c>
    </row>
    <row r="169" spans="21:22" x14ac:dyDescent="0.25">
      <c r="U169" s="46" t="s">
        <v>933</v>
      </c>
      <c r="V169" s="46" t="s">
        <v>934</v>
      </c>
    </row>
    <row r="170" spans="21:22" x14ac:dyDescent="0.25">
      <c r="U170" s="46" t="s">
        <v>935</v>
      </c>
      <c r="V170" s="46" t="s">
        <v>936</v>
      </c>
    </row>
    <row r="171" spans="21:22" x14ac:dyDescent="0.25">
      <c r="U171" s="46" t="s">
        <v>937</v>
      </c>
      <c r="V171" s="46" t="s">
        <v>938</v>
      </c>
    </row>
    <row r="172" spans="21:22" x14ac:dyDescent="0.25">
      <c r="U172" s="46" t="s">
        <v>939</v>
      </c>
      <c r="V172" s="46" t="s">
        <v>940</v>
      </c>
    </row>
    <row r="173" spans="21:22" x14ac:dyDescent="0.25">
      <c r="U173" s="46" t="s">
        <v>941</v>
      </c>
      <c r="V173" s="46" t="s">
        <v>942</v>
      </c>
    </row>
    <row r="174" spans="21:22" x14ac:dyDescent="0.25">
      <c r="U174" s="46" t="s">
        <v>943</v>
      </c>
      <c r="V174" s="46" t="s">
        <v>944</v>
      </c>
    </row>
    <row r="175" spans="21:22" x14ac:dyDescent="0.25">
      <c r="U175" s="46" t="s">
        <v>945</v>
      </c>
      <c r="V175" s="46" t="s">
        <v>946</v>
      </c>
    </row>
    <row r="176" spans="21:22" x14ac:dyDescent="0.25">
      <c r="U176" s="46" t="s">
        <v>947</v>
      </c>
      <c r="V176" s="46" t="s">
        <v>948</v>
      </c>
    </row>
    <row r="177" spans="21:22" x14ac:dyDescent="0.25">
      <c r="U177" s="46" t="s">
        <v>949</v>
      </c>
      <c r="V177" s="46" t="s">
        <v>950</v>
      </c>
    </row>
    <row r="178" spans="21:22" x14ac:dyDescent="0.25">
      <c r="U178" s="46" t="s">
        <v>951</v>
      </c>
      <c r="V178" s="46" t="s">
        <v>952</v>
      </c>
    </row>
    <row r="179" spans="21:22" x14ac:dyDescent="0.25">
      <c r="U179" s="46" t="s">
        <v>953</v>
      </c>
      <c r="V179" s="46" t="s">
        <v>954</v>
      </c>
    </row>
    <row r="180" spans="21:22" x14ac:dyDescent="0.25">
      <c r="U180" s="46" t="s">
        <v>955</v>
      </c>
      <c r="V180" s="46" t="s">
        <v>956</v>
      </c>
    </row>
    <row r="181" spans="21:22" x14ac:dyDescent="0.25">
      <c r="U181" s="46" t="s">
        <v>1064</v>
      </c>
      <c r="V181" s="46" t="s">
        <v>1061</v>
      </c>
    </row>
    <row r="182" spans="21:22" x14ac:dyDescent="0.25">
      <c r="U182" s="46" t="s">
        <v>957</v>
      </c>
      <c r="V182" s="46" t="s">
        <v>958</v>
      </c>
    </row>
    <row r="183" spans="21:22" x14ac:dyDescent="0.25">
      <c r="U183" s="46" t="s">
        <v>959</v>
      </c>
      <c r="V183" s="46" t="s">
        <v>960</v>
      </c>
    </row>
    <row r="184" spans="21:22" x14ac:dyDescent="0.25">
      <c r="U184" s="46" t="s">
        <v>961</v>
      </c>
      <c r="V184" s="46" t="s">
        <v>962</v>
      </c>
    </row>
    <row r="185" spans="21:22" x14ac:dyDescent="0.25">
      <c r="U185" s="46" t="s">
        <v>963</v>
      </c>
      <c r="V185" s="46" t="s">
        <v>964</v>
      </c>
    </row>
    <row r="186" spans="21:22" x14ac:dyDescent="0.25">
      <c r="U186" s="46" t="s">
        <v>965</v>
      </c>
      <c r="V186" s="46" t="s">
        <v>966</v>
      </c>
    </row>
    <row r="187" spans="21:22" x14ac:dyDescent="0.25">
      <c r="U187" s="46" t="s">
        <v>967</v>
      </c>
      <c r="V187" s="46" t="s">
        <v>968</v>
      </c>
    </row>
    <row r="188" spans="21:22" x14ac:dyDescent="0.25">
      <c r="U188" s="46" t="s">
        <v>969</v>
      </c>
      <c r="V188" s="46" t="s">
        <v>970</v>
      </c>
    </row>
    <row r="189" spans="21:22" x14ac:dyDescent="0.25">
      <c r="U189" s="46" t="s">
        <v>971</v>
      </c>
      <c r="V189" s="46" t="s">
        <v>972</v>
      </c>
    </row>
    <row r="190" spans="21:22" x14ac:dyDescent="0.25">
      <c r="U190" s="46" t="s">
        <v>973</v>
      </c>
      <c r="V190" s="46" t="s">
        <v>974</v>
      </c>
    </row>
    <row r="191" spans="21:22" x14ac:dyDescent="0.25">
      <c r="U191" s="46" t="s">
        <v>975</v>
      </c>
      <c r="V191" s="46" t="s">
        <v>976</v>
      </c>
    </row>
    <row r="192" spans="21:22" x14ac:dyDescent="0.25">
      <c r="U192" s="46" t="s">
        <v>977</v>
      </c>
      <c r="V192" s="46" t="s">
        <v>978</v>
      </c>
    </row>
    <row r="193" spans="21:22" x14ac:dyDescent="0.25">
      <c r="U193" s="46" t="s">
        <v>979</v>
      </c>
      <c r="V193" s="46" t="s">
        <v>980</v>
      </c>
    </row>
    <row r="194" spans="21:22" x14ac:dyDescent="0.25">
      <c r="U194" s="46" t="s">
        <v>981</v>
      </c>
      <c r="V194" s="46" t="s">
        <v>982</v>
      </c>
    </row>
    <row r="195" spans="21:22" x14ac:dyDescent="0.25">
      <c r="U195" s="46" t="s">
        <v>983</v>
      </c>
      <c r="V195" s="46" t="s">
        <v>984</v>
      </c>
    </row>
    <row r="196" spans="21:22" x14ac:dyDescent="0.25">
      <c r="U196" s="46" t="s">
        <v>985</v>
      </c>
      <c r="V196" s="46" t="s">
        <v>986</v>
      </c>
    </row>
    <row r="197" spans="21:22" x14ac:dyDescent="0.25">
      <c r="U197" s="46" t="s">
        <v>987</v>
      </c>
      <c r="V197" s="46" t="s">
        <v>988</v>
      </c>
    </row>
    <row r="198" spans="21:22" x14ac:dyDescent="0.25">
      <c r="U198" s="46" t="s">
        <v>1065</v>
      </c>
      <c r="V198" s="46" t="s">
        <v>1062</v>
      </c>
    </row>
    <row r="199" spans="21:22" x14ac:dyDescent="0.25">
      <c r="U199" s="46" t="s">
        <v>989</v>
      </c>
      <c r="V199" s="46" t="s">
        <v>990</v>
      </c>
    </row>
    <row r="200" spans="21:22" x14ac:dyDescent="0.25">
      <c r="U200" s="46" t="s">
        <v>991</v>
      </c>
      <c r="V200" s="46" t="s">
        <v>992</v>
      </c>
    </row>
    <row r="201" spans="21:22" x14ac:dyDescent="0.25">
      <c r="U201" s="46" t="s">
        <v>993</v>
      </c>
      <c r="V201" s="46" t="s">
        <v>994</v>
      </c>
    </row>
    <row r="202" spans="21:22" x14ac:dyDescent="0.25">
      <c r="U202" s="46" t="s">
        <v>995</v>
      </c>
      <c r="V202" s="46" t="s">
        <v>996</v>
      </c>
    </row>
    <row r="203" spans="21:22" x14ac:dyDescent="0.25">
      <c r="U203" s="46" t="s">
        <v>997</v>
      </c>
      <c r="V203" s="46" t="s">
        <v>998</v>
      </c>
    </row>
    <row r="204" spans="21:22" x14ac:dyDescent="0.25">
      <c r="U204" s="46" t="s">
        <v>999</v>
      </c>
      <c r="V204" s="46" t="s">
        <v>1000</v>
      </c>
    </row>
    <row r="205" spans="21:22" x14ac:dyDescent="0.25">
      <c r="U205" s="46" t="s">
        <v>1001</v>
      </c>
      <c r="V205" s="46" t="s">
        <v>1002</v>
      </c>
    </row>
    <row r="206" spans="21:22" x14ac:dyDescent="0.25">
      <c r="U206" s="46" t="s">
        <v>1003</v>
      </c>
      <c r="V206" s="46" t="s">
        <v>1004</v>
      </c>
    </row>
    <row r="207" spans="21:22" x14ac:dyDescent="0.25">
      <c r="U207" s="115">
        <v>999</v>
      </c>
      <c r="V207" s="46" t="s">
        <v>1005</v>
      </c>
    </row>
  </sheetData>
  <pageMargins left="0.7" right="0.7" top="0.75" bottom="0.75" header="0.3" footer="0.3"/>
  <pageSetup orientation="portrait" r:id="rId1"/>
</worksheet>
</file>

<file path=docMetadata/LabelInfo.xml><?xml version="1.0" encoding="utf-8"?>
<clbl:labelList xmlns:clbl="http://schemas.microsoft.com/office/2020/mipLabelMetadata">
  <clbl:label id="{4584b31f-fe94-4ae3-acee-dd6de7e1f8bf}" enabled="1" method="Privileged" siteId="{ce5b721e-116b-4ff1-9fcf-c8b76f66d2c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78</vt:i4>
      </vt:variant>
    </vt:vector>
  </HeadingPairs>
  <TitlesOfParts>
    <vt:vector size="85" baseType="lpstr">
      <vt:lpstr>NR Disclaimer</vt:lpstr>
      <vt:lpstr>Base Information</vt:lpstr>
      <vt:lpstr>_FORM_INSTRUCT_TH</vt:lpstr>
      <vt:lpstr>_FORM_INSTRUCT_EN</vt:lpstr>
      <vt:lpstr>_FORM_ACCOUNT_TH</vt:lpstr>
      <vt:lpstr>_FORM_ACCOUNT_EN</vt:lpstr>
      <vt:lpstr>Param</vt:lpstr>
      <vt:lpstr>_FORM_INSTRUCT_TH!_Toc508104797</vt:lpstr>
      <vt:lpstr>AC_CHK_SAME</vt:lpstr>
      <vt:lpstr>CASH_AC_BANK</vt:lpstr>
      <vt:lpstr>CASH_AC_NAME</vt:lpstr>
      <vt:lpstr>CASH_AC_NUM</vt:lpstr>
      <vt:lpstr>CASH_AC_TYPE</vt:lpstr>
      <vt:lpstr>CUSTY_AUTH_NAME</vt:lpstr>
      <vt:lpstr>CUSTY_CONTACT_DEPT</vt:lpstr>
      <vt:lpstr>CUSTY_CONTACT_EMAIL</vt:lpstr>
      <vt:lpstr>CUSTY_CONTACT_FAX</vt:lpstr>
      <vt:lpstr>CUSTY_CONTACT_NAME</vt:lpstr>
      <vt:lpstr>CUSTY_CONTACT_TEL</vt:lpstr>
      <vt:lpstr>CUSTY_FAX</vt:lpstr>
      <vt:lpstr>CUSTY_NAME</vt:lpstr>
      <vt:lpstr>CUSTY_TEL</vt:lpstr>
      <vt:lpstr>DB_CUSTY_NAME</vt:lpstr>
      <vt:lpstr>DIR_SAVE</vt:lpstr>
      <vt:lpstr>DROP_AIF</vt:lpstr>
      <vt:lpstr>DROP_CASH_AC_BANK</vt:lpstr>
      <vt:lpstr>DROP_COUNTRY</vt:lpstr>
      <vt:lpstr>DROP_CUSTY_NAME</vt:lpstr>
      <vt:lpstr>DROP_INV_TYPE</vt:lpstr>
      <vt:lpstr>DROP_INV_TYPE_BOT</vt:lpstr>
      <vt:lpstr>FILE_ID</vt:lpstr>
      <vt:lpstr>FUND_SYMBOL</vt:lpstr>
      <vt:lpstr>HIDDEN_FLAG</vt:lpstr>
      <vt:lpstr>INV_AC_NAME</vt:lpstr>
      <vt:lpstr>INV_AC_NUM</vt:lpstr>
      <vt:lpstr>INV_ADDR</vt:lpstr>
      <vt:lpstr>INV_AUTH_NAME</vt:lpstr>
      <vt:lpstr>INV_CONTACT_DEPT</vt:lpstr>
      <vt:lpstr>INV_CONTACT_EMAIL</vt:lpstr>
      <vt:lpstr>INV_CONTACT_FAX</vt:lpstr>
      <vt:lpstr>INV_CONTACT_NAME</vt:lpstr>
      <vt:lpstr>INV_CONTACT_TEL</vt:lpstr>
      <vt:lpstr>INV_DB_AC_NAME</vt:lpstr>
      <vt:lpstr>INV_DB_AC_NUM</vt:lpstr>
      <vt:lpstr>INV_DOMICILE</vt:lpstr>
      <vt:lpstr>INV_FAX</vt:lpstr>
      <vt:lpstr>INV_NAME</vt:lpstr>
      <vt:lpstr>INV_NAME_EN</vt:lpstr>
      <vt:lpstr>INV_ORG_NAME</vt:lpstr>
      <vt:lpstr>INV_REMARK</vt:lpstr>
      <vt:lpstr>INV_TAX_ID</vt:lpstr>
      <vt:lpstr>INV_TAX_TYPE</vt:lpstr>
      <vt:lpstr>INV_TEL</vt:lpstr>
      <vt:lpstr>INV_TYPE</vt:lpstr>
      <vt:lpstr>NRID</vt:lpstr>
      <vt:lpstr>PARENT_ID</vt:lpstr>
      <vt:lpstr>_FORM_ACCOUNT_EN!Print_Area</vt:lpstr>
      <vt:lpstr>_FORM_ACCOUNT_TH!Print_Area</vt:lpstr>
      <vt:lpstr>_FORM_INSTRUCT_EN!Print_Area</vt:lpstr>
      <vt:lpstr>_FORM_INSTRUCT_TH!Print_Area</vt:lpstr>
      <vt:lpstr>'Base Information'!Print_Area</vt:lpstr>
      <vt:lpstr>S_BOND1</vt:lpstr>
      <vt:lpstr>S_BOND2</vt:lpstr>
      <vt:lpstr>S_BOND3</vt:lpstr>
      <vt:lpstr>S_BOND4</vt:lpstr>
      <vt:lpstr>S_BOND5</vt:lpstr>
      <vt:lpstr>S_BOND6</vt:lpstr>
      <vt:lpstr>S_BOND7</vt:lpstr>
      <vt:lpstr>SB_UNIT_1</vt:lpstr>
      <vt:lpstr>SB_UNIT_2</vt:lpstr>
      <vt:lpstr>SB_UNIT_3</vt:lpstr>
      <vt:lpstr>SB_UNIT_4</vt:lpstr>
      <vt:lpstr>SB_UNIT_5</vt:lpstr>
      <vt:lpstr>SB_UNIT_6</vt:lpstr>
      <vt:lpstr>SB_UNIT_7</vt:lpstr>
      <vt:lpstr>SSA</vt:lpstr>
      <vt:lpstr>TSD_AC_BIC_CODE</vt:lpstr>
      <vt:lpstr>TSD_AC_NAME</vt:lpstr>
      <vt:lpstr>TSD_AC_NUM</vt:lpstr>
      <vt:lpstr>TSD_DB_AC_BIC_CODE</vt:lpstr>
      <vt:lpstr>TSD_DB_AC_NAME</vt:lpstr>
      <vt:lpstr>TSD_DB_AC_NUM</vt:lpstr>
      <vt:lpstr>WHT_DB_RATE_C</vt:lpstr>
      <vt:lpstr>WHT_SB_RATE_C</vt:lpstr>
      <vt:lpstr>WHT_SB_RATE_I</vt:lpstr>
    </vt:vector>
  </TitlesOfParts>
  <Company>Bgngkok Bank Public Company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Montri.Upathambhakul@bangkokbank.com</dc:creator>
  <cp:lastModifiedBy>ศริยา วงศ์เสรี (Sriya Wongsaree)</cp:lastModifiedBy>
  <cp:lastPrinted>2025-04-25T06:29:47Z</cp:lastPrinted>
  <dcterms:created xsi:type="dcterms:W3CDTF">2018-03-15T13:46:45Z</dcterms:created>
  <dcterms:modified xsi:type="dcterms:W3CDTF">2026-03-04T04:23:27Z</dcterms:modified>
</cp:coreProperties>
</file>